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P:\Penzugy\igivezeto\Erzsi\Önkormányzati rendezvények\"/>
    </mc:Choice>
  </mc:AlternateContent>
  <xr:revisionPtr revIDLastSave="0" documentId="13_ncr:1_{C426292B-D251-43F8-B79D-07C8074C9FC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alunap" sheetId="1" r:id="rId1"/>
    <sheet name="Kisbéri Napok" sheetId="2" r:id="rId2"/>
    <sheet name="Munka1" sheetId="3" r:id="rId3"/>
    <sheet name="Munka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H53" i="2"/>
  <c r="C36" i="2"/>
  <c r="C35" i="2"/>
  <c r="C10" i="2"/>
  <c r="C6" i="2"/>
  <c r="C11" i="2" s="1"/>
  <c r="C41" i="4" l="1"/>
  <c r="C28" i="4"/>
  <c r="G84" i="3"/>
  <c r="J45" i="3" s="1"/>
  <c r="C11" i="4"/>
  <c r="C7" i="4"/>
  <c r="G82" i="3"/>
  <c r="J38" i="3" s="1"/>
  <c r="G71" i="3"/>
  <c r="G67" i="3"/>
  <c r="G60" i="3"/>
  <c r="G55" i="3"/>
  <c r="J37" i="3" s="1"/>
  <c r="J51" i="3"/>
  <c r="J46" i="3"/>
  <c r="H44" i="3"/>
  <c r="I42" i="3"/>
  <c r="I35" i="3"/>
  <c r="I32" i="3"/>
  <c r="J30" i="3"/>
  <c r="H30" i="3"/>
  <c r="I29" i="3"/>
  <c r="I28" i="3"/>
  <c r="J23" i="3"/>
  <c r="H23" i="3"/>
  <c r="I22" i="3"/>
  <c r="I21" i="3"/>
  <c r="J13" i="3"/>
  <c r="H13" i="3"/>
  <c r="I12" i="3"/>
  <c r="I10" i="3"/>
  <c r="I13" i="3" s="1"/>
  <c r="C12" i="4" l="1"/>
  <c r="H15" i="4"/>
  <c r="I44" i="3"/>
  <c r="H52" i="3"/>
  <c r="I23" i="3"/>
  <c r="J44" i="3"/>
  <c r="J52" i="3" s="1"/>
  <c r="I30" i="3"/>
  <c r="I52" i="3"/>
  <c r="H43" i="2" l="1"/>
  <c r="C24" i="1"/>
  <c r="C55" i="2"/>
  <c r="C57" i="2"/>
  <c r="C56" i="2"/>
  <c r="C52" i="2"/>
  <c r="C21" i="1"/>
  <c r="C58" i="2" l="1"/>
</calcChain>
</file>

<file path=xl/sharedStrings.xml><?xml version="1.0" encoding="utf-8"?>
<sst xmlns="http://schemas.openxmlformats.org/spreadsheetml/2006/main" count="363" uniqueCount="244">
  <si>
    <t>Fő programok</t>
  </si>
  <si>
    <t>Tényleges</t>
  </si>
  <si>
    <t>Számla</t>
  </si>
  <si>
    <t>Artisjus jogdíj</t>
  </si>
  <si>
    <t>Összesen:</t>
  </si>
  <si>
    <t xml:space="preserve">Kiegészítő programok </t>
  </si>
  <si>
    <t>Időpont</t>
  </si>
  <si>
    <t xml:space="preserve">Horgászverseny </t>
  </si>
  <si>
    <t xml:space="preserve"> Kosaras hinta, népi játékok </t>
  </si>
  <si>
    <t>Szállító</t>
  </si>
  <si>
    <t>Negre Zsuzsanna</t>
  </si>
  <si>
    <t>06.00-12.00</t>
  </si>
  <si>
    <t>13.00-tól</t>
  </si>
  <si>
    <t>18.00-19.00</t>
  </si>
  <si>
    <t>21.30-</t>
  </si>
  <si>
    <t xml:space="preserve">Ugrálóvár  </t>
  </si>
  <si>
    <t>16.00-20.00</t>
  </si>
  <si>
    <t>17.00-19.00</t>
  </si>
  <si>
    <t xml:space="preserve">Arcfestés, csillámtetkó </t>
  </si>
  <si>
    <t xml:space="preserve">Főzőverseny ajándékok </t>
  </si>
  <si>
    <t>Homokkép készítés</t>
  </si>
  <si>
    <t>Retro buli Bacher Gyulával</t>
  </si>
  <si>
    <t>Artisjus Jogvédő Egyesület</t>
  </si>
  <si>
    <t>Falunap 2025 augusztus 2.</t>
  </si>
  <si>
    <t>CandyMen Duo koncert</t>
  </si>
  <si>
    <t>20.00-21.30</t>
  </si>
  <si>
    <t>Gammapolis zenekar (OMEGA Tribute)</t>
  </si>
  <si>
    <t>19.00-20.00</t>
  </si>
  <si>
    <t>Zenekar cartering</t>
  </si>
  <si>
    <t>Kovács Ferenc</t>
  </si>
  <si>
    <t>Ovisoknak, fellépőknek ajándék</t>
  </si>
  <si>
    <t>16.30-17.00</t>
  </si>
  <si>
    <t xml:space="preserve">Főzőverseny </t>
  </si>
  <si>
    <t>17.00-18.00</t>
  </si>
  <si>
    <t>Hajnal Nikolett nótaénekes</t>
  </si>
  <si>
    <t xml:space="preserve">Tombolahúzás Csudacsapat </t>
  </si>
  <si>
    <t>Hántai kicsik színdarab - Kié a virág?</t>
  </si>
  <si>
    <t>Biztonsági szolgálat</t>
  </si>
  <si>
    <t>Paska Gyula</t>
  </si>
  <si>
    <t>A06101486/1455/00002</t>
  </si>
  <si>
    <t>Penny-Market Kft.</t>
  </si>
  <si>
    <t>FUGEA0844887</t>
  </si>
  <si>
    <t>Piros Kastély Kft.</t>
  </si>
  <si>
    <t>KF-2025-3</t>
  </si>
  <si>
    <t>LEMONDVA</t>
  </si>
  <si>
    <t>LEMONDVA augusztus 20-án felhasználtuk</t>
  </si>
  <si>
    <t>Mag László</t>
  </si>
  <si>
    <t>Időjárási körülmények miatt a játékok egy része nem lett kihelyezve</t>
  </si>
  <si>
    <t>Bejelentve, várjuk a számlát!</t>
  </si>
  <si>
    <t>Fehér István</t>
  </si>
  <si>
    <t>FI-2025-20</t>
  </si>
  <si>
    <t>HN-2025-6</t>
  </si>
  <si>
    <t>Szabó-Hajnal Nikolett Viktória</t>
  </si>
  <si>
    <t>Zsolti/Gyula szendvicsei SZÁMLA???</t>
  </si>
  <si>
    <t>WAMK túlórák+járulék</t>
  </si>
  <si>
    <t>Támogatók:</t>
  </si>
  <si>
    <t>Nemes Group Kft.</t>
  </si>
  <si>
    <t>TRIFA Bádog-Center Kft</t>
  </si>
  <si>
    <t>NAD Kft.</t>
  </si>
  <si>
    <t>Balom Asztalos és Üvegező Bt.</t>
  </si>
  <si>
    <t>ILVITO Trans Kft.</t>
  </si>
  <si>
    <t>Zettanet Kft.</t>
  </si>
  <si>
    <t>Bana Lászlóné</t>
  </si>
  <si>
    <t>Assistant Group Hungary Kft</t>
  </si>
  <si>
    <t>Közterület bérleti díj</t>
  </si>
  <si>
    <t>Mór-Véd Security Kft.</t>
  </si>
  <si>
    <t>Vitáris Zsanett E.V.</t>
  </si>
  <si>
    <t>Spar Magyarország Kereskedelmi Kft.</t>
  </si>
  <si>
    <t>Választék Kereskedelmi és Szolgáltatás</t>
  </si>
  <si>
    <t>Köbli Antal E.V.</t>
  </si>
  <si>
    <t>Belányné György Ilona EV</t>
  </si>
  <si>
    <t>Györéné Turják Tünde</t>
  </si>
  <si>
    <t>Renovatio Kft.</t>
  </si>
  <si>
    <t>Jámbor-Vill Bt.</t>
  </si>
  <si>
    <t>Zámbó István</t>
  </si>
  <si>
    <t>ÖNK-ből kifizetve:</t>
  </si>
  <si>
    <t>REPI járulékok</t>
  </si>
  <si>
    <t>VIG túlórák+járulék</t>
  </si>
  <si>
    <t>ÖNK.túlórák+ járulék</t>
  </si>
  <si>
    <t>2025.07.25 PÉNTEK</t>
  </si>
  <si>
    <t>Péntek</t>
  </si>
  <si>
    <t>Kezdés</t>
  </si>
  <si>
    <t>Előadó</t>
  </si>
  <si>
    <t>Műsor jellege</t>
  </si>
  <si>
    <t>Helyszín</t>
  </si>
  <si>
    <t>Műsoridő (perc)</t>
  </si>
  <si>
    <t xml:space="preserve"> Nettó Ktg </t>
  </si>
  <si>
    <t>Bruttó ktg</t>
  </si>
  <si>
    <t>Tényleges ktg.</t>
  </si>
  <si>
    <t>Számlaszám</t>
  </si>
  <si>
    <t>Megjegyzés</t>
  </si>
  <si>
    <t>Főzőverseny</t>
  </si>
  <si>
    <t>Füves terület</t>
  </si>
  <si>
    <t>Ünnepélyes megnyitó és Nosztalgia kiállítás megnyitó</t>
  </si>
  <si>
    <t>kaszárnya</t>
  </si>
  <si>
    <t xml:space="preserve">Zsűrizés főzőverseny </t>
  </si>
  <si>
    <t>nagyszínpad</t>
  </si>
  <si>
    <t>Pótkerék együttes</t>
  </si>
  <si>
    <t>Főzőverseny eredményhirdetés</t>
  </si>
  <si>
    <t>Soulwave</t>
  </si>
  <si>
    <t>élő koncert</t>
  </si>
  <si>
    <t>2025/00288</t>
  </si>
  <si>
    <t>ko records Bt.</t>
  </si>
  <si>
    <t>Végszámla - 2025/00298</t>
  </si>
  <si>
    <t>Noise+</t>
  </si>
  <si>
    <t>Spytheghost</t>
  </si>
  <si>
    <t>DJ</t>
  </si>
  <si>
    <t>22/2025</t>
  </si>
  <si>
    <t>Dancemix Records Művészeti Szolgáltató Bt.</t>
  </si>
  <si>
    <t>2025.07.26 SZOMBAT</t>
  </si>
  <si>
    <t>Szombat</t>
  </si>
  <si>
    <t>Zumba</t>
  </si>
  <si>
    <t>Langallik</t>
  </si>
  <si>
    <t>Szerelemvonat beállás</t>
  </si>
  <si>
    <t>Szerelemvonat - Demjén Tribute Band</t>
  </si>
  <si>
    <t>NVRTN-2025-48</t>
  </si>
  <si>
    <t>Navaratna Kft.</t>
  </si>
  <si>
    <t>Magna Cum Laude beállás</t>
  </si>
  <si>
    <t>EMP-2025-72</t>
  </si>
  <si>
    <t>M-Prod Artist Kft.</t>
  </si>
  <si>
    <t>Magna Cum Laude koncert</t>
  </si>
  <si>
    <t>EMP-2025-157</t>
  </si>
  <si>
    <t>Végszámla: 2025/00298</t>
  </si>
  <si>
    <t>Syncron</t>
  </si>
  <si>
    <t>utcabál</t>
  </si>
  <si>
    <t>SYNCR-2025-38</t>
  </si>
  <si>
    <t>Syncron Band Kft</t>
  </si>
  <si>
    <t>2025.07.27 VASÁRNAP</t>
  </si>
  <si>
    <t>Vasárnap</t>
  </si>
  <si>
    <t>Műsoridő perc</t>
  </si>
  <si>
    <t>9.00</t>
  </si>
  <si>
    <t>Lovasverseny</t>
  </si>
  <si>
    <t>Majális tér</t>
  </si>
  <si>
    <t>16.30</t>
  </si>
  <si>
    <t>Cser G. Lenke Életem képekben</t>
  </si>
  <si>
    <t>kiállításmegnyitó</t>
  </si>
  <si>
    <t>WAMK</t>
  </si>
  <si>
    <t>17.30</t>
  </si>
  <si>
    <t>Asszonykám adj egy kis kimenőt</t>
  </si>
  <si>
    <t>operett és kabaré</t>
  </si>
  <si>
    <t>OROSZ-2025-63</t>
  </si>
  <si>
    <t>Orosz és Bora Kft</t>
  </si>
  <si>
    <t>jegybevétel:189.000,-Ft</t>
  </si>
  <si>
    <t>20.00</t>
  </si>
  <si>
    <t>Elektron Band</t>
  </si>
  <si>
    <t>koncert</t>
  </si>
  <si>
    <t>Eső miatt elmaradt Pótlás 09.20.</t>
  </si>
  <si>
    <t xml:space="preserve">Egyéb költségek  </t>
  </si>
  <si>
    <t>Színpadtechnika</t>
  </si>
  <si>
    <t>SYNCR-2025-37</t>
  </si>
  <si>
    <t>Ugrálóvárak</t>
  </si>
  <si>
    <t>LA25-2025-17</t>
  </si>
  <si>
    <t>PGY-2025-14</t>
  </si>
  <si>
    <t>Mobil wc közbenső tisztítással</t>
  </si>
  <si>
    <t>BA-2025-197</t>
  </si>
  <si>
    <t>Baráth Attila EV</t>
  </si>
  <si>
    <t xml:space="preserve">Egészségügyi személyzet </t>
  </si>
  <si>
    <t>ORM-2025-858</t>
  </si>
  <si>
    <t>Országos Rendezvénybiztosító Mentőszolgálat Kft.</t>
  </si>
  <si>
    <t>2 óra túlmunkadíj</t>
  </si>
  <si>
    <t>Étkeztetés csak a vásárlás *</t>
  </si>
  <si>
    <t xml:space="preserve">Kupák,oklevelek, főzőverseny ajándékok, kenyér, virágok a megnyitókra ** </t>
  </si>
  <si>
    <t>Artisjus</t>
  </si>
  <si>
    <t>Bejelentve, várjuk a díjbekérőt/számlát</t>
  </si>
  <si>
    <t xml:space="preserve">Tűzoltóság </t>
  </si>
  <si>
    <t>2025-102</t>
  </si>
  <si>
    <t>Tűzmax Kft.</t>
  </si>
  <si>
    <t>Kordon bérlet</t>
  </si>
  <si>
    <t>2025/042*</t>
  </si>
  <si>
    <t>BALOM Asztalos és Üvegező Bt.</t>
  </si>
  <si>
    <t>Biztonsági terv aktualizálása</t>
  </si>
  <si>
    <t>2025-95</t>
  </si>
  <si>
    <t xml:space="preserve">Catering </t>
  </si>
  <si>
    <t>Egyéb költség  összesen</t>
  </si>
  <si>
    <t xml:space="preserve"> + CSÜTÖRTÖKI KERTMOZI *** 21.00 Hogyan tudnék élni nélküled</t>
  </si>
  <si>
    <t>LEGO Kiállítás a WAMK-ban szombat-vasárnap 9.00-18.00 BELÉPŐS</t>
  </si>
  <si>
    <t>BBKK-2025-5</t>
  </si>
  <si>
    <t>Balaton-Bakony Kocka Klub Egyesület</t>
  </si>
  <si>
    <t>Jegybevétel: 926.200,-Ft</t>
  </si>
  <si>
    <t xml:space="preserve">RETRO Kiállítás Kaszárnyában szombat-vasárnap </t>
  </si>
  <si>
    <t>Nem várt kiadás Országos Mentőszolgálat Betegszállítás a rendezvényről</t>
  </si>
  <si>
    <t>BEVÉTELEK</t>
  </si>
  <si>
    <t>Színház belépő (Asszonykám)</t>
  </si>
  <si>
    <t>Lego kiállítás belépő</t>
  </si>
  <si>
    <t>Bevételek Összesen:</t>
  </si>
  <si>
    <t>Mindösszesen:</t>
  </si>
  <si>
    <t>* 35. sor</t>
  </si>
  <si>
    <t>Üdítők, szörpök</t>
  </si>
  <si>
    <t>Penny-Market Kft</t>
  </si>
  <si>
    <t>A06101487/1442/00002</t>
  </si>
  <si>
    <t>Vizek, üdítők</t>
  </si>
  <si>
    <t>A06101488/1410/00001</t>
  </si>
  <si>
    <t>*  Étkeztetés  számlák</t>
  </si>
  <si>
    <t>Globál Pack Kft</t>
  </si>
  <si>
    <t>G2024/07229</t>
  </si>
  <si>
    <t>Műanyag cuccok</t>
  </si>
  <si>
    <t>Penny Market Kft</t>
  </si>
  <si>
    <t>A06101488/1056/0002</t>
  </si>
  <si>
    <t>vízek, üdítők</t>
  </si>
  <si>
    <t>Nemes Group Kft</t>
  </si>
  <si>
    <t>szörp, tejszín, kukazsák</t>
  </si>
  <si>
    <t>** Kupák, főzőverseny ajándékok, virágok</t>
  </si>
  <si>
    <t>Köbli Antalné</t>
  </si>
  <si>
    <t>KA-2024-77</t>
  </si>
  <si>
    <t>kupák főző, gokart, teniszversenyre</t>
  </si>
  <si>
    <t>főzőverseny ajándékok</t>
  </si>
  <si>
    <t>Kuti Gáborné</t>
  </si>
  <si>
    <t>SEASA6668659</t>
  </si>
  <si>
    <t>Virágok</t>
  </si>
  <si>
    <t>Császári Pékség Kft</t>
  </si>
  <si>
    <t>pogácsa,kenyér</t>
  </si>
  <si>
    <t>KA-2024-78</t>
  </si>
  <si>
    <t>Kupák foci</t>
  </si>
  <si>
    <t>*** Kertmozi</t>
  </si>
  <si>
    <t>Vertigo Media Kft</t>
  </si>
  <si>
    <t>2024/00585</t>
  </si>
  <si>
    <t>Hadik filmkölcsöndíj</t>
  </si>
  <si>
    <t>Stage Magic Kft</t>
  </si>
  <si>
    <t>Stage-2024-45</t>
  </si>
  <si>
    <t>ledfal bérleti díj</t>
  </si>
  <si>
    <t>** 36. sor</t>
  </si>
  <si>
    <t>Kupák</t>
  </si>
  <si>
    <t>Köbli Antal</t>
  </si>
  <si>
    <t>KA-2025-192</t>
  </si>
  <si>
    <t>Virág kiállításmegnyitóra</t>
  </si>
  <si>
    <t>SEASA6668686</t>
  </si>
  <si>
    <t>SEASA6668687</t>
  </si>
  <si>
    <t>Drót</t>
  </si>
  <si>
    <t>Varga Mónika</t>
  </si>
  <si>
    <t>NQ9ED5581696</t>
  </si>
  <si>
    <t>Főzőverseny ajándékok</t>
  </si>
  <si>
    <t>Vianni Kft.</t>
  </si>
  <si>
    <t>WRCEA6331482</t>
  </si>
  <si>
    <t>A06101487/1442/00001</t>
  </si>
  <si>
    <t>Pogácsa, kenyér (kiállításmegnyitóra, főzőversenyre</t>
  </si>
  <si>
    <t>Nyugtatömbök Lego kiállításra</t>
  </si>
  <si>
    <t>Willitas Bt.</t>
  </si>
  <si>
    <t>FUGEA1621622</t>
  </si>
  <si>
    <t xml:space="preserve"> + CSÜTÖRTÖKI KERTMOZI *** </t>
  </si>
  <si>
    <t xml:space="preserve">LEGO Kiállítás a WAMK-ban </t>
  </si>
  <si>
    <t>Összes WAMK ktg.</t>
  </si>
  <si>
    <t>WAMK bevétel</t>
  </si>
  <si>
    <t>Teljes költség:</t>
  </si>
  <si>
    <t>Teljes költség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</si>
</sst>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Ft&quot;_-;\-* #,##0\ &quot;Ft&quot;_-;_-* &quot;-&quot;\ &quot;Ft&quot;_-;_-@_-"/>
    <numFmt numFmtId="164" formatCode="_-* #,##0.00\ _F_t_-;\-* #,##0.00\ _F_t_-;_-* &quot;-&quot;??\ _F_t_-;_-@_-"/>
    <numFmt numFmtId="165" formatCode="#,##0\ &quot;Ft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Times New Roman"/>
      <family val="1"/>
      <charset val="238"/>
    </font>
    <font>
      <b/>
      <sz val="11"/>
      <color theme="1"/>
      <name val="Trebuchet MS"/>
      <charset val="238"/>
    </font>
    <font>
      <b/>
      <sz val="12"/>
      <color theme="1"/>
      <name val="Trebuchet MS"/>
      <charset val="238"/>
    </font>
    <font>
      <sz val="11"/>
      <name val="Trebuchet MS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164" fontId="5" fillId="0" borderId="0" applyFont="0" applyFill="0" applyBorder="0" applyAlignment="0" applyProtection="0"/>
  </cellStyleXfs>
  <cellXfs count="14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16" fontId="0" fillId="3" borderId="1" xfId="0" applyNumberForma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49" fontId="6" fillId="3" borderId="1" xfId="2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4" borderId="1" xfId="0" applyFill="1" applyBorder="1" applyAlignment="1">
      <alignment horizontal="center"/>
    </xf>
    <xf numFmtId="0" fontId="2" fillId="4" borderId="1" xfId="0" applyFont="1" applyFill="1" applyBorder="1"/>
    <xf numFmtId="0" fontId="0" fillId="3" borderId="1" xfId="0" applyFill="1" applyBorder="1" applyAlignment="1">
      <alignment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42" fontId="0" fillId="3" borderId="1" xfId="0" applyNumberFormat="1" applyFill="1" applyBorder="1"/>
    <xf numFmtId="42" fontId="0" fillId="5" borderId="1" xfId="0" applyNumberFormat="1" applyFill="1" applyBorder="1"/>
    <xf numFmtId="42" fontId="0" fillId="0" borderId="1" xfId="0" applyNumberFormat="1" applyBorder="1"/>
    <xf numFmtId="42" fontId="0" fillId="3" borderId="1" xfId="0" applyNumberFormat="1" applyFill="1" applyBorder="1" applyAlignment="1">
      <alignment vertical="center"/>
    </xf>
    <xf numFmtId="42" fontId="0" fillId="4" borderId="1" xfId="0" applyNumberFormat="1" applyFill="1" applyBorder="1"/>
    <xf numFmtId="0" fontId="0" fillId="0" borderId="7" xfId="0" applyBorder="1"/>
    <xf numFmtId="165" fontId="0" fillId="0" borderId="1" xfId="0" applyNumberFormat="1" applyBorder="1"/>
    <xf numFmtId="165" fontId="0" fillId="0" borderId="0" xfId="0" applyNumberFormat="1"/>
    <xf numFmtId="0" fontId="0" fillId="6" borderId="0" xfId="0" applyFill="1"/>
    <xf numFmtId="0" fontId="0" fillId="6" borderId="1" xfId="0" applyFill="1" applyBorder="1"/>
    <xf numFmtId="165" fontId="0" fillId="6" borderId="1" xfId="0" applyNumberFormat="1" applyFill="1" applyBorder="1"/>
    <xf numFmtId="0" fontId="2" fillId="6" borderId="0" xfId="0" applyFont="1" applyFill="1"/>
    <xf numFmtId="0" fontId="2" fillId="6" borderId="1" xfId="0" applyFont="1" applyFill="1" applyBorder="1"/>
    <xf numFmtId="165" fontId="2" fillId="6" borderId="1" xfId="0" applyNumberFormat="1" applyFont="1" applyFill="1" applyBorder="1"/>
    <xf numFmtId="165" fontId="7" fillId="0" borderId="1" xfId="0" applyNumberFormat="1" applyFont="1" applyBorder="1"/>
    <xf numFmtId="0" fontId="7" fillId="7" borderId="1" xfId="0" applyFont="1" applyFill="1" applyBorder="1"/>
    <xf numFmtId="165" fontId="7" fillId="0" borderId="0" xfId="0" applyNumberFormat="1" applyFont="1"/>
    <xf numFmtId="0" fontId="7" fillId="0" borderId="0" xfId="0" applyFont="1"/>
    <xf numFmtId="165" fontId="2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5" fontId="0" fillId="3" borderId="1" xfId="0" applyNumberFormat="1" applyFill="1" applyBorder="1"/>
    <xf numFmtId="165" fontId="0" fillId="2" borderId="1" xfId="0" applyNumberForma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165" fontId="0" fillId="2" borderId="1" xfId="0" applyNumberFormat="1" applyFill="1" applyBorder="1"/>
    <xf numFmtId="165" fontId="8" fillId="8" borderId="1" xfId="0" applyNumberFormat="1" applyFont="1" applyFill="1" applyBorder="1"/>
    <xf numFmtId="0" fontId="8" fillId="2" borderId="1" xfId="0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right"/>
    </xf>
    <xf numFmtId="165" fontId="9" fillId="8" borderId="1" xfId="0" applyNumberFormat="1" applyFont="1" applyFill="1" applyBorder="1"/>
    <xf numFmtId="0" fontId="0" fillId="3" borderId="1" xfId="0" applyFill="1" applyBorder="1" applyAlignment="1">
      <alignment horizontal="left"/>
    </xf>
    <xf numFmtId="20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165" fontId="10" fillId="3" borderId="1" xfId="0" applyNumberFormat="1" applyFont="1" applyFill="1" applyBorder="1" applyAlignment="1">
      <alignment horizontal="right"/>
    </xf>
    <xf numFmtId="165" fontId="10" fillId="3" borderId="1" xfId="0" applyNumberFormat="1" applyFont="1" applyFill="1" applyBorder="1"/>
    <xf numFmtId="0" fontId="0" fillId="3" borderId="8" xfId="0" applyFill="1" applyBorder="1" applyAlignment="1">
      <alignment horizontal="center"/>
    </xf>
    <xf numFmtId="165" fontId="0" fillId="4" borderId="1" xfId="0" applyNumberFormat="1" applyFill="1" applyBorder="1" applyAlignment="1">
      <alignment horizontal="right"/>
    </xf>
    <xf numFmtId="165" fontId="0" fillId="4" borderId="1" xfId="0" applyNumberForma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11" fillId="3" borderId="1" xfId="0" applyFont="1" applyFill="1" applyBorder="1"/>
    <xf numFmtId="165" fontId="0" fillId="2" borderId="1" xfId="0" applyNumberFormat="1" applyFill="1" applyBorder="1" applyAlignment="1">
      <alignment horizontal="right"/>
    </xf>
    <xf numFmtId="165" fontId="8" fillId="8" borderId="1" xfId="0" applyNumberFormat="1" applyFont="1" applyFill="1" applyBorder="1" applyAlignment="1">
      <alignment horizontal="right"/>
    </xf>
    <xf numFmtId="165" fontId="8" fillId="3" borderId="1" xfId="0" applyNumberFormat="1" applyFont="1" applyFill="1" applyBorder="1" applyAlignment="1">
      <alignment horizontal="right"/>
    </xf>
    <xf numFmtId="165" fontId="12" fillId="3" borderId="1" xfId="0" applyNumberFormat="1" applyFont="1" applyFill="1" applyBorder="1" applyAlignment="1">
      <alignment horizontal="right"/>
    </xf>
    <xf numFmtId="165" fontId="8" fillId="2" borderId="1" xfId="0" applyNumberFormat="1" applyFont="1" applyFill="1" applyBorder="1" applyAlignment="1">
      <alignment horizontal="right"/>
    </xf>
    <xf numFmtId="0" fontId="0" fillId="9" borderId="1" xfId="0" applyFill="1" applyBorder="1"/>
    <xf numFmtId="0" fontId="0" fillId="10" borderId="11" xfId="0" applyFill="1" applyBorder="1"/>
    <xf numFmtId="0" fontId="0" fillId="10" borderId="12" xfId="0" applyFill="1" applyBorder="1"/>
    <xf numFmtId="0" fontId="0" fillId="0" borderId="13" xfId="0" applyBorder="1"/>
    <xf numFmtId="0" fontId="0" fillId="0" borderId="14" xfId="0" applyBorder="1"/>
    <xf numFmtId="165" fontId="8" fillId="5" borderId="1" xfId="0" applyNumberFormat="1" applyFont="1" applyFill="1" applyBorder="1"/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165" fontId="8" fillId="0" borderId="0" xfId="0" applyNumberFormat="1" applyFont="1"/>
    <xf numFmtId="16" fontId="0" fillId="0" borderId="1" xfId="0" applyNumberFormat="1" applyBorder="1"/>
    <xf numFmtId="0" fontId="11" fillId="3" borderId="1" xfId="0" applyFont="1" applyFill="1" applyBorder="1" applyAlignment="1">
      <alignment horizontal="center"/>
    </xf>
    <xf numFmtId="0" fontId="0" fillId="4" borderId="0" xfId="0" applyFill="1"/>
    <xf numFmtId="165" fontId="2" fillId="0" borderId="0" xfId="0" applyNumberFormat="1" applyFont="1"/>
    <xf numFmtId="0" fontId="0" fillId="11" borderId="1" xfId="0" applyFill="1" applyBorder="1"/>
    <xf numFmtId="165" fontId="0" fillId="11" borderId="1" xfId="0" applyNumberFormat="1" applyFill="1" applyBorder="1"/>
    <xf numFmtId="0" fontId="0" fillId="11" borderId="1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1" borderId="1" xfId="0" applyFill="1" applyBorder="1" applyAlignment="1">
      <alignment horizontal="left"/>
    </xf>
    <xf numFmtId="0" fontId="0" fillId="11" borderId="0" xfId="0" applyFill="1" applyAlignment="1">
      <alignment horizontal="left"/>
    </xf>
    <xf numFmtId="165" fontId="2" fillId="11" borderId="0" xfId="0" applyNumberFormat="1" applyFont="1" applyFill="1"/>
    <xf numFmtId="0" fontId="0" fillId="11" borderId="7" xfId="0" applyFill="1" applyBorder="1"/>
    <xf numFmtId="165" fontId="0" fillId="11" borderId="16" xfId="0" applyNumberFormat="1" applyFill="1" applyBorder="1"/>
    <xf numFmtId="165" fontId="2" fillId="4" borderId="1" xfId="0" applyNumberFormat="1" applyFont="1" applyFill="1" applyBorder="1"/>
    <xf numFmtId="0" fontId="2" fillId="4" borderId="3" xfId="0" applyFont="1" applyFill="1" applyBorder="1"/>
    <xf numFmtId="165" fontId="2" fillId="4" borderId="3" xfId="0" applyNumberFormat="1" applyFont="1" applyFill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42" fontId="0" fillId="3" borderId="2" xfId="0" applyNumberFormat="1" applyFill="1" applyBorder="1" applyAlignment="1">
      <alignment horizontal="center" vertical="center"/>
    </xf>
    <xf numFmtId="42" fontId="0" fillId="3" borderId="3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textRotation="90"/>
    </xf>
    <xf numFmtId="0" fontId="8" fillId="0" borderId="7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9" fillId="8" borderId="1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/>
    </xf>
    <xf numFmtId="0" fontId="9" fillId="8" borderId="9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1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10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2" fillId="5" borderId="15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/>
  </cellXfs>
  <cellStyles count="4">
    <cellStyle name="Ezres 2" xfId="3" xr:uid="{00000000-0005-0000-0000-000000000000}"/>
    <cellStyle name="Normál" xfId="0" builtinId="0"/>
    <cellStyle name="Normál 2" xfId="1" xr:uid="{00000000-0005-0000-0000-000002000000}"/>
    <cellStyle name="Normá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opLeftCell="A13" zoomScale="122" zoomScaleNormal="122" workbookViewId="0">
      <selection activeCell="D29" sqref="D29"/>
    </sheetView>
  </sheetViews>
  <sheetFormatPr defaultRowHeight="14.4" x14ac:dyDescent="0.3"/>
  <cols>
    <col min="1" max="1" width="14.109375" style="4" customWidth="1"/>
    <col min="2" max="2" width="35.21875" customWidth="1"/>
    <col min="3" max="3" width="14" customWidth="1"/>
    <col min="4" max="4" width="24.77734375" style="4" customWidth="1"/>
    <col min="5" max="5" width="25.88671875" style="4" customWidth="1"/>
  </cols>
  <sheetData>
    <row r="1" spans="1:5" ht="21.6" thickBot="1" x14ac:dyDescent="0.45">
      <c r="A1" s="103" t="s">
        <v>23</v>
      </c>
      <c r="B1" s="104"/>
      <c r="C1" s="104"/>
      <c r="D1" s="104"/>
      <c r="E1" s="105"/>
    </row>
    <row r="2" spans="1:5" x14ac:dyDescent="0.3">
      <c r="A2" s="9" t="s">
        <v>6</v>
      </c>
      <c r="B2" s="9" t="s">
        <v>0</v>
      </c>
      <c r="C2" s="10" t="s">
        <v>1</v>
      </c>
      <c r="D2" s="10" t="s">
        <v>2</v>
      </c>
      <c r="E2" s="10" t="s">
        <v>9</v>
      </c>
    </row>
    <row r="3" spans="1:5" hidden="1" x14ac:dyDescent="0.3">
      <c r="A3" s="8" t="s">
        <v>11</v>
      </c>
      <c r="B3" s="6" t="s">
        <v>7</v>
      </c>
      <c r="C3" s="6"/>
      <c r="D3" s="5"/>
      <c r="E3" s="5"/>
    </row>
    <row r="4" spans="1:5" hidden="1" x14ac:dyDescent="0.3">
      <c r="A4" s="5" t="s">
        <v>12</v>
      </c>
      <c r="B4" s="6" t="s">
        <v>32</v>
      </c>
      <c r="C4" s="6"/>
      <c r="D4" s="5"/>
      <c r="E4" s="5"/>
    </row>
    <row r="5" spans="1:5" hidden="1" x14ac:dyDescent="0.3">
      <c r="A5" s="8" t="s">
        <v>31</v>
      </c>
      <c r="B5" s="6" t="s">
        <v>36</v>
      </c>
      <c r="C5" s="6"/>
      <c r="D5" s="5"/>
      <c r="E5" s="5"/>
    </row>
    <row r="6" spans="1:5" x14ac:dyDescent="0.3">
      <c r="A6" s="5" t="s">
        <v>33</v>
      </c>
      <c r="B6" s="6" t="s">
        <v>34</v>
      </c>
      <c r="C6" s="20">
        <v>150000</v>
      </c>
      <c r="D6" s="5" t="s">
        <v>51</v>
      </c>
      <c r="E6" s="5" t="s">
        <v>52</v>
      </c>
    </row>
    <row r="7" spans="1:5" x14ac:dyDescent="0.3">
      <c r="A7" s="5" t="s">
        <v>13</v>
      </c>
      <c r="B7" s="6" t="s">
        <v>24</v>
      </c>
      <c r="C7" s="20">
        <v>270000</v>
      </c>
      <c r="D7" s="5" t="s">
        <v>50</v>
      </c>
      <c r="E7" s="12" t="s">
        <v>49</v>
      </c>
    </row>
    <row r="8" spans="1:5" hidden="1" x14ac:dyDescent="0.3">
      <c r="A8" s="5" t="s">
        <v>27</v>
      </c>
      <c r="B8" s="6" t="s">
        <v>35</v>
      </c>
      <c r="C8" s="20"/>
      <c r="D8" s="5"/>
      <c r="E8" s="12"/>
    </row>
    <row r="9" spans="1:5" x14ac:dyDescent="0.3">
      <c r="A9" s="5" t="s">
        <v>25</v>
      </c>
      <c r="B9" s="6" t="s">
        <v>26</v>
      </c>
      <c r="C9" s="20">
        <v>660000</v>
      </c>
      <c r="D9" s="5" t="s">
        <v>43</v>
      </c>
      <c r="E9" s="5" t="s">
        <v>29</v>
      </c>
    </row>
    <row r="10" spans="1:5" hidden="1" x14ac:dyDescent="0.3">
      <c r="A10" s="18"/>
      <c r="B10" s="19" t="s">
        <v>28</v>
      </c>
      <c r="C10" s="21"/>
      <c r="D10" s="18" t="s">
        <v>53</v>
      </c>
      <c r="E10" s="18"/>
    </row>
    <row r="11" spans="1:5" hidden="1" x14ac:dyDescent="0.3">
      <c r="A11" s="5" t="s">
        <v>14</v>
      </c>
      <c r="B11" s="6" t="s">
        <v>21</v>
      </c>
      <c r="C11" s="20"/>
      <c r="D11" s="5"/>
      <c r="E11" s="5"/>
    </row>
    <row r="12" spans="1:5" hidden="1" x14ac:dyDescent="0.3">
      <c r="A12" s="1"/>
      <c r="B12" s="3" t="s">
        <v>5</v>
      </c>
      <c r="C12" s="22"/>
      <c r="D12" s="1"/>
      <c r="E12" s="13"/>
    </row>
    <row r="13" spans="1:5" x14ac:dyDescent="0.3">
      <c r="A13" s="5" t="s">
        <v>16</v>
      </c>
      <c r="B13" s="6" t="s">
        <v>15</v>
      </c>
      <c r="C13" s="108">
        <v>100000</v>
      </c>
      <c r="D13" s="110" t="s">
        <v>47</v>
      </c>
      <c r="E13" s="106" t="s">
        <v>46</v>
      </c>
    </row>
    <row r="14" spans="1:5" ht="30" customHeight="1" x14ac:dyDescent="0.3">
      <c r="A14" s="5" t="s">
        <v>16</v>
      </c>
      <c r="B14" s="7" t="s">
        <v>8</v>
      </c>
      <c r="C14" s="109"/>
      <c r="D14" s="111"/>
      <c r="E14" s="107"/>
    </row>
    <row r="15" spans="1:5" hidden="1" x14ac:dyDescent="0.3">
      <c r="A15" s="5" t="s">
        <v>17</v>
      </c>
      <c r="B15" s="6" t="s">
        <v>18</v>
      </c>
      <c r="C15" s="23"/>
      <c r="D15" s="17" t="s">
        <v>44</v>
      </c>
      <c r="E15" s="106" t="s">
        <v>10</v>
      </c>
    </row>
    <row r="16" spans="1:5" hidden="1" x14ac:dyDescent="0.3">
      <c r="A16" s="5" t="s">
        <v>17</v>
      </c>
      <c r="B16" s="6" t="s">
        <v>20</v>
      </c>
      <c r="C16" s="23"/>
      <c r="D16" s="17" t="s">
        <v>45</v>
      </c>
      <c r="E16" s="107"/>
    </row>
    <row r="17" spans="1:5" x14ac:dyDescent="0.3">
      <c r="A17" s="5"/>
      <c r="B17" s="6" t="s">
        <v>30</v>
      </c>
      <c r="C17" s="20">
        <v>24850</v>
      </c>
      <c r="D17" s="5" t="s">
        <v>39</v>
      </c>
      <c r="E17" s="5" t="s">
        <v>40</v>
      </c>
    </row>
    <row r="18" spans="1:5" x14ac:dyDescent="0.3">
      <c r="A18" s="5"/>
      <c r="B18" s="6" t="s">
        <v>19</v>
      </c>
      <c r="C18" s="20">
        <v>28580</v>
      </c>
      <c r="D18" s="11" t="s">
        <v>41</v>
      </c>
      <c r="E18" s="5" t="s">
        <v>42</v>
      </c>
    </row>
    <row r="19" spans="1:5" x14ac:dyDescent="0.3">
      <c r="A19" s="18"/>
      <c r="B19" s="19" t="s">
        <v>3</v>
      </c>
      <c r="C19" s="21"/>
      <c r="D19" s="18" t="s">
        <v>48</v>
      </c>
      <c r="E19" s="18" t="s">
        <v>22</v>
      </c>
    </row>
    <row r="20" spans="1:5" hidden="1" x14ac:dyDescent="0.3">
      <c r="A20" s="5"/>
      <c r="B20" s="6" t="s">
        <v>37</v>
      </c>
      <c r="C20" s="20">
        <v>0</v>
      </c>
      <c r="D20" s="5" t="s">
        <v>44</v>
      </c>
      <c r="E20" s="5" t="s">
        <v>38</v>
      </c>
    </row>
    <row r="21" spans="1:5" x14ac:dyDescent="0.3">
      <c r="A21" s="15"/>
      <c r="B21" s="16" t="s">
        <v>4</v>
      </c>
      <c r="C21" s="24">
        <f>SUM(C3:C20)</f>
        <v>1233430</v>
      </c>
      <c r="D21" s="15"/>
      <c r="E21" s="15"/>
    </row>
    <row r="22" spans="1:5" x14ac:dyDescent="0.3">
      <c r="B22" s="14"/>
    </row>
    <row r="24" spans="1:5" x14ac:dyDescent="0.3">
      <c r="B24" s="5" t="s">
        <v>54</v>
      </c>
      <c r="C24" s="20">
        <f>(25441+17271+14032)*1.13</f>
        <v>64120.719999999994</v>
      </c>
    </row>
    <row r="27" spans="1:5" x14ac:dyDescent="0.3">
      <c r="C27" s="36"/>
    </row>
    <row r="28" spans="1:5" x14ac:dyDescent="0.3">
      <c r="B28" s="37"/>
      <c r="C28" s="36"/>
    </row>
    <row r="29" spans="1:5" x14ac:dyDescent="0.3">
      <c r="C29" s="36"/>
    </row>
    <row r="30" spans="1:5" x14ac:dyDescent="0.3">
      <c r="B30" s="101" t="s">
        <v>243</v>
      </c>
      <c r="C30" s="102">
        <f>C21+C24</f>
        <v>1297550.72</v>
      </c>
    </row>
  </sheetData>
  <mergeCells count="5">
    <mergeCell ref="A1:E1"/>
    <mergeCell ref="E13:E14"/>
    <mergeCell ref="E15:E16"/>
    <mergeCell ref="C13:C14"/>
    <mergeCell ref="D13:D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54A57-066C-4261-9460-0E38177AD506}">
  <dimension ref="B2:H58"/>
  <sheetViews>
    <sheetView tabSelected="1" topLeftCell="A31" workbookViewId="0">
      <selection activeCell="I47" sqref="I47"/>
    </sheetView>
  </sheetViews>
  <sheetFormatPr defaultRowHeight="14.4" x14ac:dyDescent="0.3"/>
  <cols>
    <col min="2" max="2" width="32.33203125" customWidth="1"/>
    <col min="3" max="3" width="16" customWidth="1"/>
    <col min="7" max="7" width="28.21875" customWidth="1"/>
    <col min="8" max="8" width="12.21875" customWidth="1"/>
    <col min="9" max="9" width="15.77734375" customWidth="1"/>
    <col min="10" max="10" width="14.33203125" customWidth="1"/>
    <col min="14" max="14" width="26.5546875" customWidth="1"/>
    <col min="15" max="15" width="13.88671875" customWidth="1"/>
  </cols>
  <sheetData>
    <row r="2" spans="2:4" x14ac:dyDescent="0.3">
      <c r="B2" s="41" t="s">
        <v>82</v>
      </c>
      <c r="C2" s="43" t="s">
        <v>88</v>
      </c>
    </row>
    <row r="3" spans="2:4" x14ac:dyDescent="0.3">
      <c r="B3" s="91" t="s">
        <v>99</v>
      </c>
      <c r="C3" s="92">
        <v>2067560</v>
      </c>
      <c r="D3" s="146"/>
    </row>
    <row r="4" spans="2:4" x14ac:dyDescent="0.3">
      <c r="B4" s="91" t="s">
        <v>105</v>
      </c>
      <c r="C4" s="92">
        <v>254000</v>
      </c>
      <c r="D4" s="146"/>
    </row>
    <row r="5" spans="2:4" x14ac:dyDescent="0.3">
      <c r="B5" s="91" t="s">
        <v>114</v>
      </c>
      <c r="C5" s="92">
        <v>624000</v>
      </c>
      <c r="D5" s="146"/>
    </row>
    <row r="6" spans="2:4" x14ac:dyDescent="0.3">
      <c r="B6" s="91" t="s">
        <v>120</v>
      </c>
      <c r="C6" s="92">
        <f>2940050+2940050</f>
        <v>5880100</v>
      </c>
      <c r="D6" s="146"/>
    </row>
    <row r="7" spans="2:4" x14ac:dyDescent="0.3">
      <c r="B7" s="91" t="s">
        <v>123</v>
      </c>
      <c r="C7" s="92">
        <v>457200</v>
      </c>
      <c r="D7" s="146"/>
    </row>
    <row r="8" spans="2:4" x14ac:dyDescent="0.3">
      <c r="B8" s="91" t="s">
        <v>138</v>
      </c>
      <c r="C8" s="92">
        <v>736600</v>
      </c>
      <c r="D8" s="146"/>
    </row>
    <row r="9" spans="2:4" x14ac:dyDescent="0.3">
      <c r="B9" s="93" t="s">
        <v>238</v>
      </c>
      <c r="C9" s="92">
        <v>361950</v>
      </c>
      <c r="D9" s="146"/>
    </row>
    <row r="10" spans="2:4" x14ac:dyDescent="0.3">
      <c r="B10" s="93" t="s">
        <v>239</v>
      </c>
      <c r="C10" s="92">
        <f>555720</f>
        <v>555720</v>
      </c>
      <c r="D10" s="146"/>
    </row>
    <row r="11" spans="2:4" x14ac:dyDescent="0.3">
      <c r="C11" s="90">
        <f>SUM(C3:C10)</f>
        <v>10937130</v>
      </c>
      <c r="D11" s="146"/>
    </row>
    <row r="12" spans="2:4" x14ac:dyDescent="0.3">
      <c r="D12" s="146"/>
    </row>
    <row r="13" spans="2:4" x14ac:dyDescent="0.3">
      <c r="B13" s="39" t="s">
        <v>147</v>
      </c>
      <c r="D13" s="146"/>
    </row>
    <row r="14" spans="2:4" x14ac:dyDescent="0.3">
      <c r="B14" s="93" t="s">
        <v>148</v>
      </c>
      <c r="C14" s="92">
        <v>4594860</v>
      </c>
      <c r="D14" s="146"/>
    </row>
    <row r="15" spans="2:4" x14ac:dyDescent="0.3">
      <c r="B15" s="93" t="s">
        <v>150</v>
      </c>
      <c r="C15" s="92">
        <v>369000</v>
      </c>
      <c r="D15" s="146"/>
    </row>
    <row r="16" spans="2:4" x14ac:dyDescent="0.3">
      <c r="B16" s="94" t="s">
        <v>37</v>
      </c>
      <c r="C16" s="92">
        <v>909150</v>
      </c>
      <c r="D16" s="146"/>
    </row>
    <row r="17" spans="2:8" x14ac:dyDescent="0.3">
      <c r="B17" s="94" t="s">
        <v>153</v>
      </c>
      <c r="C17" s="92">
        <v>508000</v>
      </c>
      <c r="D17" s="146"/>
    </row>
    <row r="18" spans="2:8" x14ac:dyDescent="0.3">
      <c r="B18" s="94" t="s">
        <v>156</v>
      </c>
      <c r="C18" s="92">
        <v>320000</v>
      </c>
      <c r="D18" s="146"/>
    </row>
    <row r="19" spans="2:8" x14ac:dyDescent="0.3">
      <c r="B19" s="15" t="s">
        <v>162</v>
      </c>
      <c r="C19" s="69"/>
      <c r="D19" s="146"/>
    </row>
    <row r="20" spans="2:8" x14ac:dyDescent="0.3">
      <c r="B20" s="93" t="s">
        <v>164</v>
      </c>
      <c r="C20" s="92">
        <v>190500</v>
      </c>
      <c r="D20" s="146"/>
    </row>
    <row r="21" spans="2:8" x14ac:dyDescent="0.3">
      <c r="B21" s="93" t="s">
        <v>167</v>
      </c>
      <c r="C21" s="92">
        <v>190500</v>
      </c>
      <c r="D21" s="146"/>
    </row>
    <row r="22" spans="2:8" x14ac:dyDescent="0.3">
      <c r="B22" s="94" t="s">
        <v>170</v>
      </c>
      <c r="C22" s="92">
        <v>127000</v>
      </c>
      <c r="D22" s="146"/>
    </row>
    <row r="23" spans="2:8" x14ac:dyDescent="0.3">
      <c r="B23" s="92" t="s">
        <v>180</v>
      </c>
      <c r="C23" s="92">
        <v>56900</v>
      </c>
      <c r="D23" s="146"/>
    </row>
    <row r="24" spans="2:8" x14ac:dyDescent="0.3">
      <c r="B24" s="95" t="s">
        <v>187</v>
      </c>
      <c r="C24" s="92">
        <v>47779</v>
      </c>
    </row>
    <row r="25" spans="2:8" x14ac:dyDescent="0.3">
      <c r="B25" s="95" t="s">
        <v>190</v>
      </c>
      <c r="C25" s="92">
        <v>116772</v>
      </c>
    </row>
    <row r="26" spans="2:8" x14ac:dyDescent="0.3">
      <c r="B26" s="95" t="s">
        <v>221</v>
      </c>
      <c r="C26" s="92">
        <v>51000</v>
      </c>
    </row>
    <row r="27" spans="2:8" x14ac:dyDescent="0.3">
      <c r="B27" s="95" t="s">
        <v>224</v>
      </c>
      <c r="C27" s="92">
        <v>5000</v>
      </c>
    </row>
    <row r="28" spans="2:8" x14ac:dyDescent="0.3">
      <c r="B28" s="95" t="s">
        <v>224</v>
      </c>
      <c r="C28" s="92">
        <v>5000</v>
      </c>
    </row>
    <row r="29" spans="2:8" x14ac:dyDescent="0.3">
      <c r="B29" s="95" t="s">
        <v>227</v>
      </c>
      <c r="C29" s="92">
        <v>2320</v>
      </c>
    </row>
    <row r="30" spans="2:8" x14ac:dyDescent="0.3">
      <c r="B30" s="95" t="s">
        <v>230</v>
      </c>
      <c r="C30" s="92">
        <v>21320</v>
      </c>
      <c r="G30" t="s">
        <v>55</v>
      </c>
    </row>
    <row r="31" spans="2:8" x14ac:dyDescent="0.3">
      <c r="B31" s="95" t="s">
        <v>230</v>
      </c>
      <c r="C31" s="92">
        <v>3067</v>
      </c>
      <c r="G31" s="2" t="s">
        <v>56</v>
      </c>
      <c r="H31" s="26">
        <v>100000</v>
      </c>
    </row>
    <row r="32" spans="2:8" x14ac:dyDescent="0.3">
      <c r="B32" s="95" t="s">
        <v>230</v>
      </c>
      <c r="C32" s="92">
        <v>13447</v>
      </c>
      <c r="G32" s="2" t="s">
        <v>57</v>
      </c>
      <c r="H32" s="26">
        <v>100000</v>
      </c>
    </row>
    <row r="33" spans="2:8" x14ac:dyDescent="0.3">
      <c r="B33" s="95" t="s">
        <v>234</v>
      </c>
      <c r="C33" s="92">
        <v>15680</v>
      </c>
      <c r="G33" s="2" t="s">
        <v>58</v>
      </c>
      <c r="H33" s="26">
        <v>100000</v>
      </c>
    </row>
    <row r="34" spans="2:8" x14ac:dyDescent="0.3">
      <c r="B34" s="95" t="s">
        <v>235</v>
      </c>
      <c r="C34" s="92">
        <v>9840</v>
      </c>
      <c r="G34" s="2" t="s">
        <v>59</v>
      </c>
      <c r="H34" s="26">
        <v>100000</v>
      </c>
    </row>
    <row r="35" spans="2:8" x14ac:dyDescent="0.3">
      <c r="C35" s="27">
        <f>SUM(C14:C34)</f>
        <v>7557135</v>
      </c>
      <c r="G35" s="2" t="s">
        <v>60</v>
      </c>
      <c r="H35" s="26">
        <v>100000</v>
      </c>
    </row>
    <row r="36" spans="2:8" x14ac:dyDescent="0.3">
      <c r="B36" s="96" t="s">
        <v>240</v>
      </c>
      <c r="C36" s="97">
        <f>C11+C35</f>
        <v>18494265</v>
      </c>
      <c r="G36" s="2" t="s">
        <v>61</v>
      </c>
      <c r="H36" s="26">
        <v>300000</v>
      </c>
    </row>
    <row r="37" spans="2:8" x14ac:dyDescent="0.3">
      <c r="G37" s="2" t="s">
        <v>63</v>
      </c>
      <c r="H37" s="27">
        <v>350000</v>
      </c>
    </row>
    <row r="38" spans="2:8" x14ac:dyDescent="0.3">
      <c r="G38" s="25" t="s">
        <v>64</v>
      </c>
      <c r="H38" s="27"/>
    </row>
    <row r="39" spans="2:8" x14ac:dyDescent="0.3">
      <c r="G39" s="2" t="s">
        <v>10</v>
      </c>
      <c r="H39" s="26">
        <v>30000</v>
      </c>
    </row>
    <row r="40" spans="2:8" x14ac:dyDescent="0.3">
      <c r="B40" s="31" t="s">
        <v>75</v>
      </c>
      <c r="C40" s="28"/>
      <c r="G40" s="2" t="s">
        <v>62</v>
      </c>
      <c r="H40" s="26">
        <v>30000</v>
      </c>
    </row>
    <row r="41" spans="2:8" x14ac:dyDescent="0.3">
      <c r="B41" s="29" t="s">
        <v>65</v>
      </c>
      <c r="C41" s="30">
        <v>99797</v>
      </c>
      <c r="G41" s="2" t="s">
        <v>63</v>
      </c>
      <c r="H41" s="26">
        <v>850000</v>
      </c>
    </row>
    <row r="42" spans="2:8" x14ac:dyDescent="0.3">
      <c r="B42" s="29" t="s">
        <v>66</v>
      </c>
      <c r="C42" s="30">
        <v>123824</v>
      </c>
      <c r="G42" s="98" t="s">
        <v>241</v>
      </c>
      <c r="H42" s="99">
        <v>1115200</v>
      </c>
    </row>
    <row r="43" spans="2:8" x14ac:dyDescent="0.3">
      <c r="B43" s="29" t="s">
        <v>67</v>
      </c>
      <c r="C43" s="30">
        <v>34445</v>
      </c>
      <c r="G43" s="3" t="s">
        <v>4</v>
      </c>
      <c r="H43" s="38">
        <f>SUM(H31:H42)</f>
        <v>3175200</v>
      </c>
    </row>
    <row r="44" spans="2:8" x14ac:dyDescent="0.3">
      <c r="B44" s="29" t="s">
        <v>68</v>
      </c>
      <c r="C44" s="30">
        <v>15055</v>
      </c>
    </row>
    <row r="45" spans="2:8" x14ac:dyDescent="0.3">
      <c r="B45" s="29" t="s">
        <v>69</v>
      </c>
      <c r="C45" s="30">
        <v>17000</v>
      </c>
    </row>
    <row r="46" spans="2:8" x14ac:dyDescent="0.3">
      <c r="B46" s="29" t="s">
        <v>70</v>
      </c>
      <c r="C46" s="30">
        <v>69600</v>
      </c>
    </row>
    <row r="47" spans="2:8" x14ac:dyDescent="0.3">
      <c r="B47" s="29" t="s">
        <v>71</v>
      </c>
      <c r="C47" s="30">
        <v>9000</v>
      </c>
    </row>
    <row r="48" spans="2:8" x14ac:dyDescent="0.3">
      <c r="B48" s="29" t="s">
        <v>72</v>
      </c>
      <c r="C48" s="30">
        <v>57080</v>
      </c>
    </row>
    <row r="49" spans="2:8" x14ac:dyDescent="0.3">
      <c r="B49" s="29" t="s">
        <v>73</v>
      </c>
      <c r="C49" s="30">
        <v>262890</v>
      </c>
    </row>
    <row r="50" spans="2:8" x14ac:dyDescent="0.3">
      <c r="B50" s="29" t="s">
        <v>74</v>
      </c>
      <c r="C50" s="30">
        <v>142970</v>
      </c>
      <c r="G50" s="27"/>
    </row>
    <row r="51" spans="2:8" x14ac:dyDescent="0.3">
      <c r="B51" s="29" t="s">
        <v>76</v>
      </c>
      <c r="C51" s="30"/>
    </row>
    <row r="52" spans="2:8" x14ac:dyDescent="0.3">
      <c r="B52" s="32" t="s">
        <v>4</v>
      </c>
      <c r="C52" s="33">
        <f>SUM(C41:C51)</f>
        <v>831661</v>
      </c>
    </row>
    <row r="53" spans="2:8" x14ac:dyDescent="0.3">
      <c r="G53" s="16" t="s">
        <v>242</v>
      </c>
      <c r="H53" s="100">
        <f>C36+C52+C58-H43</f>
        <v>16922435.77</v>
      </c>
    </row>
    <row r="55" spans="2:8" x14ac:dyDescent="0.3">
      <c r="B55" s="91" t="s">
        <v>54</v>
      </c>
      <c r="C55" s="34">
        <f>(21049+114487+40092+77717+63145)*1.13</f>
        <v>357633.69999999995</v>
      </c>
    </row>
    <row r="56" spans="2:8" x14ac:dyDescent="0.3">
      <c r="B56" s="35" t="s">
        <v>77</v>
      </c>
      <c r="C56" s="34">
        <f>(21056+36741+35081+35081+35081+29248+35081+34832+32073)*1.13</f>
        <v>332529.62</v>
      </c>
    </row>
    <row r="57" spans="2:8" x14ac:dyDescent="0.3">
      <c r="B57" s="29" t="s">
        <v>78</v>
      </c>
      <c r="C57" s="34">
        <f>(32073+32073+8019)*1.13</f>
        <v>81546.45</v>
      </c>
    </row>
    <row r="58" spans="2:8" x14ac:dyDescent="0.3">
      <c r="B58" s="2"/>
      <c r="C58" s="38">
        <f>SUM(C55:C57)</f>
        <v>771709.7699999999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311A5-DED8-4C81-B048-C31AB748E67E}">
  <sheetPr>
    <pageSetUpPr fitToPage="1"/>
  </sheetPr>
  <dimension ref="B3:M85"/>
  <sheetViews>
    <sheetView topLeftCell="A58" workbookViewId="0">
      <selection activeCell="H79" sqref="H79"/>
    </sheetView>
  </sheetViews>
  <sheetFormatPr defaultRowHeight="14.4" x14ac:dyDescent="0.3"/>
  <cols>
    <col min="4" max="4" width="32.44140625" customWidth="1"/>
    <col min="5" max="5" width="25.21875" customWidth="1"/>
    <col min="6" max="7" width="8.88671875" customWidth="1"/>
    <col min="8" max="8" width="17" customWidth="1"/>
    <col min="9" max="9" width="14.44140625" customWidth="1"/>
    <col min="10" max="10" width="15.109375" customWidth="1"/>
    <col min="11" max="11" width="30.88671875" customWidth="1"/>
  </cols>
  <sheetData>
    <row r="3" spans="2:13" x14ac:dyDescent="0.3">
      <c r="B3" s="115" t="s">
        <v>79</v>
      </c>
      <c r="C3" s="116"/>
      <c r="D3" s="116"/>
      <c r="E3" s="116"/>
      <c r="F3" s="116"/>
      <c r="G3" s="116"/>
      <c r="H3" s="116"/>
      <c r="I3" s="116"/>
      <c r="J3" s="39"/>
      <c r="K3" s="40"/>
      <c r="L3" s="2"/>
      <c r="M3" s="2"/>
    </row>
    <row r="4" spans="2:13" ht="28.8" x14ac:dyDescent="0.3">
      <c r="B4" s="117" t="s">
        <v>80</v>
      </c>
      <c r="C4" s="41" t="s">
        <v>81</v>
      </c>
      <c r="D4" s="41" t="s">
        <v>82</v>
      </c>
      <c r="E4" s="41" t="s">
        <v>83</v>
      </c>
      <c r="F4" s="41" t="s">
        <v>84</v>
      </c>
      <c r="G4" s="42" t="s">
        <v>85</v>
      </c>
      <c r="H4" s="43" t="s">
        <v>86</v>
      </c>
      <c r="I4" s="43" t="s">
        <v>87</v>
      </c>
      <c r="J4" s="43" t="s">
        <v>88</v>
      </c>
      <c r="K4" s="41" t="s">
        <v>89</v>
      </c>
      <c r="L4" s="43" t="s">
        <v>9</v>
      </c>
      <c r="M4" s="43" t="s">
        <v>90</v>
      </c>
    </row>
    <row r="5" spans="2:13" x14ac:dyDescent="0.3">
      <c r="B5" s="118"/>
      <c r="C5" s="44">
        <v>0.58333333333333304</v>
      </c>
      <c r="D5" s="45" t="s">
        <v>91</v>
      </c>
      <c r="E5" s="46"/>
      <c r="F5" s="47" t="s">
        <v>92</v>
      </c>
      <c r="G5" s="46"/>
      <c r="H5" s="48"/>
      <c r="I5" s="48"/>
      <c r="J5" s="49"/>
      <c r="K5" s="50"/>
      <c r="L5" s="51"/>
      <c r="M5" s="52"/>
    </row>
    <row r="6" spans="2:13" x14ac:dyDescent="0.3">
      <c r="B6" s="118"/>
      <c r="C6" s="44">
        <v>0.70833333333333337</v>
      </c>
      <c r="D6" s="45" t="s">
        <v>93</v>
      </c>
      <c r="E6" s="46"/>
      <c r="F6" s="47" t="s">
        <v>94</v>
      </c>
      <c r="G6" s="46">
        <v>60</v>
      </c>
      <c r="H6" s="48"/>
      <c r="I6" s="48"/>
      <c r="J6" s="49"/>
      <c r="K6" s="50"/>
      <c r="L6" s="51"/>
      <c r="M6" s="52"/>
    </row>
    <row r="7" spans="2:13" x14ac:dyDescent="0.3">
      <c r="B7" s="118"/>
      <c r="C7" s="44">
        <v>0.72916666666666663</v>
      </c>
      <c r="D7" s="6" t="s">
        <v>95</v>
      </c>
      <c r="E7" s="6"/>
      <c r="F7" s="5" t="s">
        <v>96</v>
      </c>
      <c r="G7" s="5"/>
      <c r="H7" s="48"/>
      <c r="I7" s="6"/>
      <c r="J7" s="52"/>
      <c r="K7" s="53"/>
      <c r="L7" s="2"/>
      <c r="M7" s="2"/>
    </row>
    <row r="8" spans="2:13" x14ac:dyDescent="0.3">
      <c r="B8" s="118"/>
      <c r="C8" s="44">
        <v>0.75</v>
      </c>
      <c r="D8" s="6" t="s">
        <v>97</v>
      </c>
      <c r="E8" s="6"/>
      <c r="F8" s="5" t="s">
        <v>96</v>
      </c>
      <c r="G8" s="5"/>
      <c r="H8" s="48"/>
      <c r="I8" s="6"/>
      <c r="J8" s="52"/>
      <c r="K8" s="53"/>
      <c r="L8" s="2"/>
      <c r="M8" s="2"/>
    </row>
    <row r="9" spans="2:13" x14ac:dyDescent="0.3">
      <c r="B9" s="118"/>
      <c r="C9" s="44">
        <v>0.79166666666666663</v>
      </c>
      <c r="D9" s="6" t="s">
        <v>98</v>
      </c>
      <c r="E9" s="46"/>
      <c r="F9" s="47" t="s">
        <v>96</v>
      </c>
      <c r="G9" s="5"/>
      <c r="H9" s="48"/>
      <c r="I9" s="48"/>
      <c r="J9" s="54"/>
      <c r="K9" s="53"/>
      <c r="L9" s="2"/>
      <c r="M9" s="2"/>
    </row>
    <row r="10" spans="2:13" x14ac:dyDescent="0.3">
      <c r="B10" s="118"/>
      <c r="C10" s="44">
        <v>0.83333333333333304</v>
      </c>
      <c r="D10" s="6" t="s">
        <v>99</v>
      </c>
      <c r="E10" s="46" t="s">
        <v>100</v>
      </c>
      <c r="F10" s="47" t="s">
        <v>96</v>
      </c>
      <c r="G10" s="5">
        <v>75</v>
      </c>
      <c r="H10" s="48">
        <v>1628000</v>
      </c>
      <c r="I10" s="48">
        <f>H10*1.27</f>
        <v>2067560</v>
      </c>
      <c r="J10" s="48">
        <v>2067560</v>
      </c>
      <c r="K10" s="47" t="s">
        <v>101</v>
      </c>
      <c r="L10" s="6" t="s">
        <v>102</v>
      </c>
      <c r="M10" s="6" t="s">
        <v>103</v>
      </c>
    </row>
    <row r="11" spans="2:13" x14ac:dyDescent="0.3">
      <c r="B11" s="118"/>
      <c r="C11" s="44">
        <v>0.91666666666666696</v>
      </c>
      <c r="D11" s="45" t="s">
        <v>104</v>
      </c>
      <c r="E11" s="47" t="s">
        <v>100</v>
      </c>
      <c r="F11" s="47" t="s">
        <v>96</v>
      </c>
      <c r="G11" s="5">
        <v>90</v>
      </c>
      <c r="H11" s="48"/>
      <c r="I11" s="48"/>
      <c r="J11" s="54"/>
      <c r="K11" s="13"/>
      <c r="L11" s="52"/>
      <c r="M11" s="52"/>
    </row>
    <row r="12" spans="2:13" x14ac:dyDescent="0.3">
      <c r="B12" s="119"/>
      <c r="C12" s="44">
        <v>0.97916666666666696</v>
      </c>
      <c r="D12" s="6" t="s">
        <v>105</v>
      </c>
      <c r="E12" s="5" t="s">
        <v>106</v>
      </c>
      <c r="F12" s="5" t="s">
        <v>96</v>
      </c>
      <c r="G12" s="5">
        <v>120</v>
      </c>
      <c r="H12" s="48">
        <v>200000</v>
      </c>
      <c r="I12" s="48">
        <f>H12*127%</f>
        <v>254000</v>
      </c>
      <c r="J12" s="48">
        <v>254000</v>
      </c>
      <c r="K12" s="47" t="s">
        <v>107</v>
      </c>
      <c r="L12" s="6" t="s">
        <v>108</v>
      </c>
      <c r="M12" s="52"/>
    </row>
    <row r="13" spans="2:13" ht="16.2" x14ac:dyDescent="0.35">
      <c r="B13" s="120" t="s">
        <v>4</v>
      </c>
      <c r="C13" s="120"/>
      <c r="D13" s="120"/>
      <c r="E13" s="120"/>
      <c r="F13" s="120"/>
      <c r="G13" s="120"/>
      <c r="H13" s="55">
        <f>SUM(H5:H12)</f>
        <v>1828000</v>
      </c>
      <c r="I13" s="55">
        <f>SUM(I5:I12)</f>
        <v>2321560</v>
      </c>
      <c r="J13" s="55">
        <f>SUM(J5:J12)</f>
        <v>2321560</v>
      </c>
      <c r="K13" s="53"/>
      <c r="L13" s="2"/>
      <c r="M13" s="2"/>
    </row>
    <row r="14" spans="2:13" x14ac:dyDescent="0.3">
      <c r="B14" s="116" t="s">
        <v>109</v>
      </c>
      <c r="C14" s="116"/>
      <c r="D14" s="116"/>
      <c r="E14" s="116"/>
      <c r="F14" s="116"/>
      <c r="G14" s="116"/>
      <c r="H14" s="116"/>
      <c r="I14" s="116"/>
      <c r="J14" s="56"/>
      <c r="K14" s="53"/>
      <c r="L14" s="2"/>
      <c r="M14" s="2"/>
    </row>
    <row r="15" spans="2:13" ht="28.8" x14ac:dyDescent="0.3">
      <c r="B15" s="117" t="s">
        <v>110</v>
      </c>
      <c r="C15" s="41" t="s">
        <v>81</v>
      </c>
      <c r="D15" s="41" t="s">
        <v>82</v>
      </c>
      <c r="E15" s="41" t="s">
        <v>83</v>
      </c>
      <c r="F15" s="41" t="s">
        <v>84</v>
      </c>
      <c r="G15" s="42" t="s">
        <v>85</v>
      </c>
      <c r="H15" s="42" t="s">
        <v>86</v>
      </c>
      <c r="I15" s="43" t="s">
        <v>87</v>
      </c>
      <c r="J15" s="57"/>
      <c r="K15" s="53"/>
      <c r="L15" s="2"/>
      <c r="M15" s="2"/>
    </row>
    <row r="16" spans="2:13" x14ac:dyDescent="0.3">
      <c r="B16" s="118"/>
      <c r="C16" s="58">
        <v>0.70833333333333337</v>
      </c>
      <c r="D16" s="6" t="s">
        <v>111</v>
      </c>
      <c r="E16" s="5"/>
      <c r="F16" s="5"/>
      <c r="G16" s="5"/>
      <c r="H16" s="59"/>
      <c r="I16" s="48"/>
      <c r="J16" s="54"/>
      <c r="K16" s="53"/>
      <c r="L16" s="52"/>
      <c r="M16" s="52"/>
    </row>
    <row r="17" spans="2:13" x14ac:dyDescent="0.3">
      <c r="B17" s="118"/>
      <c r="C17" s="58">
        <v>0.72916666666666663</v>
      </c>
      <c r="D17" s="6" t="s">
        <v>112</v>
      </c>
      <c r="E17" s="5"/>
      <c r="F17" s="5"/>
      <c r="G17" s="5"/>
      <c r="H17" s="59"/>
      <c r="I17" s="48"/>
      <c r="J17" s="54"/>
      <c r="K17" s="53"/>
      <c r="L17" s="52"/>
      <c r="M17" s="52"/>
    </row>
    <row r="18" spans="2:13" x14ac:dyDescent="0.3">
      <c r="B18" s="118"/>
      <c r="C18" s="58">
        <v>0.75</v>
      </c>
      <c r="D18" s="6" t="s">
        <v>113</v>
      </c>
      <c r="E18" s="5"/>
      <c r="F18" s="5"/>
      <c r="G18" s="5"/>
      <c r="H18" s="59"/>
      <c r="I18" s="48"/>
      <c r="J18" s="54"/>
      <c r="K18" s="53"/>
      <c r="L18" s="52"/>
      <c r="M18" s="52"/>
    </row>
    <row r="19" spans="2:13" x14ac:dyDescent="0.3">
      <c r="B19" s="118"/>
      <c r="C19" s="58">
        <v>0.79166666666666663</v>
      </c>
      <c r="D19" s="6" t="s">
        <v>114</v>
      </c>
      <c r="E19" s="5" t="s">
        <v>100</v>
      </c>
      <c r="F19" s="5" t="s">
        <v>96</v>
      </c>
      <c r="G19" s="5">
        <v>60</v>
      </c>
      <c r="H19" s="59">
        <v>600000</v>
      </c>
      <c r="I19" s="48">
        <v>630000</v>
      </c>
      <c r="J19" s="48">
        <v>624000</v>
      </c>
      <c r="K19" s="47" t="s">
        <v>115</v>
      </c>
      <c r="L19" s="6" t="s">
        <v>116</v>
      </c>
      <c r="M19" s="52"/>
    </row>
    <row r="20" spans="2:13" x14ac:dyDescent="0.3">
      <c r="B20" s="118"/>
      <c r="C20" s="58">
        <v>0.83333333333333337</v>
      </c>
      <c r="D20" s="6" t="s">
        <v>117</v>
      </c>
      <c r="E20" s="5"/>
      <c r="F20" s="5"/>
      <c r="G20" s="5"/>
      <c r="H20" s="59"/>
      <c r="I20" s="48"/>
      <c r="J20" s="48">
        <v>2940050</v>
      </c>
      <c r="K20" s="47" t="s">
        <v>118</v>
      </c>
      <c r="L20" s="6" t="s">
        <v>119</v>
      </c>
      <c r="M20" s="52"/>
    </row>
    <row r="21" spans="2:13" x14ac:dyDescent="0.3">
      <c r="B21" s="118"/>
      <c r="C21" s="58">
        <v>0.875</v>
      </c>
      <c r="D21" s="6" t="s">
        <v>120</v>
      </c>
      <c r="E21" s="5" t="s">
        <v>100</v>
      </c>
      <c r="F21" s="5" t="s">
        <v>96</v>
      </c>
      <c r="G21" s="5">
        <v>90</v>
      </c>
      <c r="H21" s="59">
        <v>4630000</v>
      </c>
      <c r="I21" s="48">
        <f>H21*1.27</f>
        <v>5880100</v>
      </c>
      <c r="J21" s="48">
        <v>2940050</v>
      </c>
      <c r="K21" s="47" t="s">
        <v>121</v>
      </c>
      <c r="L21" s="6" t="s">
        <v>119</v>
      </c>
      <c r="M21" s="6" t="s">
        <v>122</v>
      </c>
    </row>
    <row r="22" spans="2:13" x14ac:dyDescent="0.3">
      <c r="B22" s="119"/>
      <c r="C22" s="58">
        <v>0.9375</v>
      </c>
      <c r="D22" s="6" t="s">
        <v>123</v>
      </c>
      <c r="E22" s="5" t="s">
        <v>124</v>
      </c>
      <c r="F22" s="5" t="s">
        <v>96</v>
      </c>
      <c r="G22" s="5">
        <v>240</v>
      </c>
      <c r="H22" s="59">
        <v>360000</v>
      </c>
      <c r="I22" s="48">
        <f>H22*1.27</f>
        <v>457200</v>
      </c>
      <c r="J22" s="48">
        <v>457200</v>
      </c>
      <c r="K22" s="47" t="s">
        <v>125</v>
      </c>
      <c r="L22" s="6" t="s">
        <v>126</v>
      </c>
      <c r="M22" s="52"/>
    </row>
    <row r="23" spans="2:13" ht="16.2" x14ac:dyDescent="0.35">
      <c r="B23" s="121" t="s">
        <v>4</v>
      </c>
      <c r="C23" s="122"/>
      <c r="D23" s="122"/>
      <c r="E23" s="122"/>
      <c r="F23" s="122"/>
      <c r="G23" s="123"/>
      <c r="H23" s="60">
        <f>SUM(H16:H22)</f>
        <v>5590000</v>
      </c>
      <c r="I23" s="55">
        <f>SUM(I16:I22)</f>
        <v>6967300</v>
      </c>
      <c r="J23" s="55">
        <f>SUM(J16:J22)</f>
        <v>6961300</v>
      </c>
      <c r="K23" s="53"/>
      <c r="L23" s="52"/>
      <c r="M23" s="52"/>
    </row>
    <row r="24" spans="2:13" x14ac:dyDescent="0.3">
      <c r="B24" s="116" t="s">
        <v>127</v>
      </c>
      <c r="C24" s="116"/>
      <c r="D24" s="116"/>
      <c r="E24" s="116"/>
      <c r="F24" s="116"/>
      <c r="G24" s="116"/>
      <c r="H24" s="116"/>
      <c r="I24" s="116"/>
      <c r="J24" s="56"/>
      <c r="K24" s="53"/>
      <c r="L24" s="52"/>
      <c r="M24" s="52"/>
    </row>
    <row r="25" spans="2:13" ht="28.8" x14ac:dyDescent="0.3">
      <c r="B25" s="117" t="s">
        <v>128</v>
      </c>
      <c r="C25" s="41" t="s">
        <v>81</v>
      </c>
      <c r="D25" s="41" t="s">
        <v>82</v>
      </c>
      <c r="E25" s="41" t="s">
        <v>83</v>
      </c>
      <c r="F25" s="41" t="s">
        <v>84</v>
      </c>
      <c r="G25" s="42" t="s">
        <v>129</v>
      </c>
      <c r="H25" s="42" t="s">
        <v>86</v>
      </c>
      <c r="I25" s="26"/>
      <c r="J25" s="54"/>
      <c r="K25" s="53"/>
      <c r="L25" s="52"/>
      <c r="M25" s="52"/>
    </row>
    <row r="26" spans="2:13" x14ac:dyDescent="0.3">
      <c r="B26" s="118"/>
      <c r="C26" s="5" t="s">
        <v>130</v>
      </c>
      <c r="D26" s="61" t="s">
        <v>131</v>
      </c>
      <c r="E26" s="5"/>
      <c r="F26" s="5" t="s">
        <v>132</v>
      </c>
      <c r="G26" s="12"/>
      <c r="H26" s="59"/>
      <c r="I26" s="48"/>
      <c r="J26" s="54"/>
      <c r="K26" s="53"/>
      <c r="L26" s="52"/>
      <c r="M26" s="52"/>
    </row>
    <row r="27" spans="2:13" x14ac:dyDescent="0.3">
      <c r="B27" s="118"/>
      <c r="C27" s="58" t="s">
        <v>133</v>
      </c>
      <c r="D27" s="61" t="s">
        <v>134</v>
      </c>
      <c r="E27" s="12" t="s">
        <v>135</v>
      </c>
      <c r="F27" s="12" t="s">
        <v>136</v>
      </c>
      <c r="G27" s="12"/>
      <c r="H27" s="59"/>
      <c r="I27" s="48"/>
      <c r="J27" s="54"/>
      <c r="K27" s="53"/>
      <c r="L27" s="52"/>
      <c r="M27" s="52"/>
    </row>
    <row r="28" spans="2:13" x14ac:dyDescent="0.3">
      <c r="B28" s="118"/>
      <c r="C28" s="58" t="s">
        <v>137</v>
      </c>
      <c r="D28" s="6" t="s">
        <v>138</v>
      </c>
      <c r="E28" s="12" t="s">
        <v>139</v>
      </c>
      <c r="F28" s="12" t="s">
        <v>136</v>
      </c>
      <c r="G28" s="12">
        <v>120</v>
      </c>
      <c r="H28" s="59">
        <v>580000</v>
      </c>
      <c r="I28" s="48">
        <f>H28*127%</f>
        <v>736600</v>
      </c>
      <c r="J28" s="48">
        <v>736600</v>
      </c>
      <c r="K28" s="47" t="s">
        <v>140</v>
      </c>
      <c r="L28" s="6" t="s">
        <v>141</v>
      </c>
      <c r="M28" s="6" t="s">
        <v>142</v>
      </c>
    </row>
    <row r="29" spans="2:13" x14ac:dyDescent="0.3">
      <c r="B29" s="119"/>
      <c r="C29" s="62" t="s">
        <v>143</v>
      </c>
      <c r="D29" s="63" t="s">
        <v>144</v>
      </c>
      <c r="E29" s="64" t="s">
        <v>145</v>
      </c>
      <c r="F29" s="64" t="s">
        <v>96</v>
      </c>
      <c r="G29" s="64">
        <v>120</v>
      </c>
      <c r="H29" s="65">
        <v>350000</v>
      </c>
      <c r="I29" s="66">
        <f>H29*105%</f>
        <v>367500</v>
      </c>
      <c r="J29" s="48"/>
      <c r="K29" s="47"/>
      <c r="L29" s="6"/>
      <c r="M29" s="6" t="s">
        <v>146</v>
      </c>
    </row>
    <row r="30" spans="2:13" ht="16.2" x14ac:dyDescent="0.35">
      <c r="B30" s="120" t="s">
        <v>4</v>
      </c>
      <c r="C30" s="120"/>
      <c r="D30" s="120"/>
      <c r="E30" s="120"/>
      <c r="F30" s="120"/>
      <c r="G30" s="120"/>
      <c r="H30" s="60">
        <f>SUM(H26:H29)</f>
        <v>930000</v>
      </c>
      <c r="I30" s="60">
        <f>SUM(I26:I29)</f>
        <v>1104100</v>
      </c>
      <c r="J30" s="60">
        <f>SUM(J26:J29)</f>
        <v>736600</v>
      </c>
      <c r="K30" s="53"/>
      <c r="L30" s="52"/>
      <c r="M30" s="52"/>
    </row>
    <row r="31" spans="2:13" x14ac:dyDescent="0.3">
      <c r="B31" s="116" t="s">
        <v>147</v>
      </c>
      <c r="C31" s="116"/>
      <c r="D31" s="116"/>
      <c r="E31" s="116"/>
      <c r="F31" s="116"/>
      <c r="G31" s="116"/>
      <c r="H31" s="2"/>
      <c r="I31" s="26"/>
      <c r="J31" s="54"/>
      <c r="K31" s="53"/>
      <c r="L31" s="52"/>
      <c r="M31" s="52"/>
    </row>
    <row r="32" spans="2:13" x14ac:dyDescent="0.3">
      <c r="B32" s="124" t="s">
        <v>148</v>
      </c>
      <c r="C32" s="124"/>
      <c r="D32" s="124"/>
      <c r="E32" s="124"/>
      <c r="F32" s="124"/>
      <c r="G32" s="124"/>
      <c r="H32" s="59">
        <v>3618000</v>
      </c>
      <c r="I32" s="48">
        <f>H32*1.27</f>
        <v>4594860</v>
      </c>
      <c r="J32" s="48">
        <v>4594860</v>
      </c>
      <c r="K32" s="47" t="s">
        <v>149</v>
      </c>
      <c r="L32" s="6" t="s">
        <v>126</v>
      </c>
      <c r="M32" s="52"/>
    </row>
    <row r="33" spans="2:13" x14ac:dyDescent="0.3">
      <c r="B33" s="124" t="s">
        <v>150</v>
      </c>
      <c r="C33" s="124"/>
      <c r="D33" s="124"/>
      <c r="E33" s="124"/>
      <c r="F33" s="124"/>
      <c r="G33" s="124"/>
      <c r="H33" s="59"/>
      <c r="I33" s="48">
        <v>369000</v>
      </c>
      <c r="J33" s="48">
        <v>369000</v>
      </c>
      <c r="K33" s="47" t="s">
        <v>151</v>
      </c>
      <c r="L33" s="6" t="s">
        <v>46</v>
      </c>
      <c r="M33" s="52"/>
    </row>
    <row r="34" spans="2:13" x14ac:dyDescent="0.3">
      <c r="B34" s="125" t="s">
        <v>37</v>
      </c>
      <c r="C34" s="126"/>
      <c r="D34" s="126"/>
      <c r="E34" s="126"/>
      <c r="F34" s="126"/>
      <c r="G34" s="127"/>
      <c r="H34" s="59">
        <v>909150</v>
      </c>
      <c r="I34" s="48">
        <v>909150</v>
      </c>
      <c r="J34" s="48">
        <v>909150</v>
      </c>
      <c r="K34" s="47" t="s">
        <v>152</v>
      </c>
      <c r="L34" s="6" t="s">
        <v>38</v>
      </c>
      <c r="M34" s="52"/>
    </row>
    <row r="35" spans="2:13" x14ac:dyDescent="0.3">
      <c r="B35" s="125" t="s">
        <v>153</v>
      </c>
      <c r="C35" s="126"/>
      <c r="D35" s="126"/>
      <c r="E35" s="126"/>
      <c r="F35" s="126"/>
      <c r="G35" s="127"/>
      <c r="H35" s="59">
        <v>400000</v>
      </c>
      <c r="I35" s="48">
        <f>H35*1.27</f>
        <v>508000</v>
      </c>
      <c r="J35" s="48">
        <v>508000</v>
      </c>
      <c r="K35" s="47" t="s">
        <v>154</v>
      </c>
      <c r="L35" s="6" t="s">
        <v>155</v>
      </c>
      <c r="M35" s="52"/>
    </row>
    <row r="36" spans="2:13" x14ac:dyDescent="0.3">
      <c r="B36" s="125" t="s">
        <v>156</v>
      </c>
      <c r="C36" s="126"/>
      <c r="D36" s="126"/>
      <c r="E36" s="126"/>
      <c r="F36" s="126"/>
      <c r="G36" s="127"/>
      <c r="H36" s="59">
        <v>280000</v>
      </c>
      <c r="I36" s="48">
        <v>280000</v>
      </c>
      <c r="J36" s="48">
        <v>320000</v>
      </c>
      <c r="K36" s="47" t="s">
        <v>157</v>
      </c>
      <c r="L36" s="6" t="s">
        <v>158</v>
      </c>
      <c r="M36" s="6" t="s">
        <v>159</v>
      </c>
    </row>
    <row r="37" spans="2:13" x14ac:dyDescent="0.3">
      <c r="B37" s="124" t="s">
        <v>160</v>
      </c>
      <c r="C37" s="124"/>
      <c r="D37" s="124"/>
      <c r="E37" s="124"/>
      <c r="F37" s="124"/>
      <c r="G37" s="124"/>
      <c r="H37" s="59"/>
      <c r="I37" s="48">
        <v>230000</v>
      </c>
      <c r="J37" s="48">
        <f>G55</f>
        <v>164551</v>
      </c>
      <c r="K37" s="13"/>
      <c r="L37" s="52"/>
      <c r="M37" s="52"/>
    </row>
    <row r="38" spans="2:13" x14ac:dyDescent="0.3">
      <c r="B38" s="124" t="s">
        <v>161</v>
      </c>
      <c r="C38" s="124"/>
      <c r="D38" s="124"/>
      <c r="E38" s="124"/>
      <c r="F38" s="124"/>
      <c r="G38" s="124"/>
      <c r="H38" s="59"/>
      <c r="I38" s="48">
        <v>170000</v>
      </c>
      <c r="J38" s="48">
        <f>G82</f>
        <v>126674</v>
      </c>
      <c r="K38" s="53"/>
      <c r="L38" s="52"/>
      <c r="M38" s="52"/>
    </row>
    <row r="39" spans="2:13" x14ac:dyDescent="0.3">
      <c r="B39" s="128" t="s">
        <v>162</v>
      </c>
      <c r="C39" s="128"/>
      <c r="D39" s="128"/>
      <c r="E39" s="128"/>
      <c r="F39" s="128"/>
      <c r="G39" s="128"/>
      <c r="H39" s="68"/>
      <c r="I39" s="69">
        <v>200000</v>
      </c>
      <c r="J39" s="54"/>
      <c r="K39" s="53"/>
      <c r="L39" s="2"/>
      <c r="M39" s="70" t="s">
        <v>163</v>
      </c>
    </row>
    <row r="40" spans="2:13" x14ac:dyDescent="0.3">
      <c r="B40" s="124" t="s">
        <v>164</v>
      </c>
      <c r="C40" s="124"/>
      <c r="D40" s="124"/>
      <c r="E40" s="124"/>
      <c r="F40" s="124"/>
      <c r="G40" s="124"/>
      <c r="H40" s="59">
        <v>150000</v>
      </c>
      <c r="I40" s="48">
        <v>190500</v>
      </c>
      <c r="J40" s="48">
        <v>190500</v>
      </c>
      <c r="K40" s="47" t="s">
        <v>165</v>
      </c>
      <c r="L40" s="6" t="s">
        <v>166</v>
      </c>
      <c r="M40" s="2"/>
    </row>
    <row r="41" spans="2:13" x14ac:dyDescent="0.3">
      <c r="B41" s="124" t="s">
        <v>167</v>
      </c>
      <c r="C41" s="124"/>
      <c r="D41" s="124"/>
      <c r="E41" s="124"/>
      <c r="F41" s="124"/>
      <c r="G41" s="124"/>
      <c r="H41" s="59"/>
      <c r="I41" s="48">
        <v>200000</v>
      </c>
      <c r="J41" s="48">
        <v>190500</v>
      </c>
      <c r="K41" s="71" t="s">
        <v>168</v>
      </c>
      <c r="L41" s="6" t="s">
        <v>169</v>
      </c>
      <c r="M41" s="2"/>
    </row>
    <row r="42" spans="2:13" x14ac:dyDescent="0.3">
      <c r="B42" s="125" t="s">
        <v>170</v>
      </c>
      <c r="C42" s="126"/>
      <c r="D42" s="126"/>
      <c r="E42" s="126"/>
      <c r="F42" s="126"/>
      <c r="G42" s="127"/>
      <c r="H42" s="59">
        <v>300000</v>
      </c>
      <c r="I42" s="48">
        <f>H42*27%+H42</f>
        <v>381000</v>
      </c>
      <c r="J42" s="48">
        <v>127000</v>
      </c>
      <c r="K42" s="47" t="s">
        <v>171</v>
      </c>
      <c r="L42" s="72" t="s">
        <v>166</v>
      </c>
      <c r="M42" s="2"/>
    </row>
    <row r="43" spans="2:13" x14ac:dyDescent="0.3">
      <c r="B43" s="129" t="s">
        <v>172</v>
      </c>
      <c r="C43" s="129"/>
      <c r="D43" s="129"/>
      <c r="E43" s="129"/>
      <c r="F43" s="129"/>
      <c r="G43" s="129"/>
      <c r="H43" s="73"/>
      <c r="I43" s="54">
        <v>150000</v>
      </c>
      <c r="J43" s="54">
        <v>0</v>
      </c>
      <c r="K43" s="53"/>
      <c r="L43" s="2"/>
      <c r="M43" s="2"/>
    </row>
    <row r="44" spans="2:13" x14ac:dyDescent="0.3">
      <c r="B44" s="130" t="s">
        <v>173</v>
      </c>
      <c r="C44" s="130"/>
      <c r="D44" s="130"/>
      <c r="E44" s="130"/>
      <c r="F44" s="130"/>
      <c r="G44" s="130"/>
      <c r="H44" s="74">
        <f>SUM(H32:H43)</f>
        <v>5657150</v>
      </c>
      <c r="I44" s="74">
        <f>SUM(I32:I43)</f>
        <v>8182510</v>
      </c>
      <c r="J44" s="74">
        <f>SUM(J32:J43)</f>
        <v>7500235</v>
      </c>
      <c r="K44" s="53"/>
      <c r="L44" s="2"/>
      <c r="M44" s="2"/>
    </row>
    <row r="45" spans="2:13" x14ac:dyDescent="0.3">
      <c r="B45" s="131" t="s">
        <v>174</v>
      </c>
      <c r="C45" s="131"/>
      <c r="D45" s="131"/>
      <c r="E45" s="131"/>
      <c r="F45" s="131"/>
      <c r="G45" s="131"/>
      <c r="H45" s="75"/>
      <c r="I45" s="75">
        <v>400000</v>
      </c>
      <c r="J45" s="76" t="e">
        <f>G84</f>
        <v>#REF!</v>
      </c>
      <c r="K45" s="53"/>
      <c r="L45" s="2"/>
      <c r="M45" s="2"/>
    </row>
    <row r="46" spans="2:13" x14ac:dyDescent="0.3">
      <c r="B46" s="132" t="s">
        <v>175</v>
      </c>
      <c r="C46" s="133"/>
      <c r="D46" s="133"/>
      <c r="E46" s="133"/>
      <c r="F46" s="133"/>
      <c r="G46" s="134"/>
      <c r="H46" s="75"/>
      <c r="I46" s="75"/>
      <c r="J46" s="75">
        <f>555720</f>
        <v>555720</v>
      </c>
      <c r="K46" s="47" t="s">
        <v>176</v>
      </c>
      <c r="L46" s="6" t="s">
        <v>177</v>
      </c>
      <c r="M46" s="6" t="s">
        <v>178</v>
      </c>
    </row>
    <row r="47" spans="2:13" x14ac:dyDescent="0.3">
      <c r="B47" s="132" t="s">
        <v>179</v>
      </c>
      <c r="C47" s="133"/>
      <c r="D47" s="133"/>
      <c r="E47" s="133"/>
      <c r="F47" s="133"/>
      <c r="G47" s="134"/>
      <c r="H47" s="75"/>
      <c r="I47" s="75"/>
      <c r="J47" s="77"/>
      <c r="K47" s="53"/>
      <c r="L47" s="2"/>
      <c r="M47" s="2"/>
    </row>
    <row r="48" spans="2:13" x14ac:dyDescent="0.3">
      <c r="B48" s="132" t="s">
        <v>180</v>
      </c>
      <c r="C48" s="133"/>
      <c r="D48" s="133"/>
      <c r="E48" s="133"/>
      <c r="F48" s="133"/>
      <c r="G48" s="134"/>
      <c r="H48" s="75"/>
      <c r="I48" s="75"/>
      <c r="J48" s="75">
        <v>56900</v>
      </c>
      <c r="K48" s="53"/>
      <c r="L48" s="2"/>
      <c r="M48" s="2"/>
    </row>
    <row r="49" spans="2:13" x14ac:dyDescent="0.3">
      <c r="B49" s="135" t="s">
        <v>181</v>
      </c>
      <c r="C49" s="136"/>
      <c r="D49" s="137" t="s">
        <v>182</v>
      </c>
      <c r="E49" s="137"/>
      <c r="F49" s="137"/>
      <c r="G49" s="137"/>
      <c r="H49" s="137"/>
      <c r="I49" s="137"/>
      <c r="J49" s="78">
        <v>189000</v>
      </c>
      <c r="K49" s="53"/>
      <c r="L49" s="2"/>
      <c r="M49" s="2"/>
    </row>
    <row r="50" spans="2:13" x14ac:dyDescent="0.3">
      <c r="B50" s="79"/>
      <c r="C50" s="80"/>
      <c r="D50" s="138" t="s">
        <v>183</v>
      </c>
      <c r="E50" s="139"/>
      <c r="F50" s="139"/>
      <c r="G50" s="139"/>
      <c r="H50" s="139"/>
      <c r="I50" s="139"/>
      <c r="J50" s="78">
        <v>926200</v>
      </c>
      <c r="K50" s="53"/>
      <c r="L50" s="2"/>
      <c r="M50" s="2"/>
    </row>
    <row r="51" spans="2:13" x14ac:dyDescent="0.3">
      <c r="B51" s="81"/>
      <c r="C51" s="82"/>
      <c r="D51" s="138" t="s">
        <v>184</v>
      </c>
      <c r="E51" s="139"/>
      <c r="F51" s="139"/>
      <c r="G51" s="139"/>
      <c r="H51" s="139"/>
      <c r="I51" s="139"/>
      <c r="J51" s="78">
        <f>SUM(J49:J50)</f>
        <v>1115200</v>
      </c>
      <c r="K51" s="53"/>
      <c r="L51" s="2"/>
      <c r="M51" s="2"/>
    </row>
    <row r="52" spans="2:13" x14ac:dyDescent="0.3">
      <c r="B52" s="140" t="s">
        <v>185</v>
      </c>
      <c r="C52" s="141"/>
      <c r="D52" s="142"/>
      <c r="E52" s="142"/>
      <c r="F52" s="142"/>
      <c r="G52" s="143"/>
      <c r="H52" s="83">
        <f>H13+H23+H30+H44</f>
        <v>14005150</v>
      </c>
      <c r="I52" s="83">
        <f>I13+I23+I30+I44+I45</f>
        <v>18975470</v>
      </c>
      <c r="J52" s="83" t="e">
        <f>J13+J23+J30+J44+J45+J46+J48-J51</f>
        <v>#REF!</v>
      </c>
      <c r="K52" s="53"/>
      <c r="L52" s="2"/>
      <c r="M52" s="2"/>
    </row>
    <row r="53" spans="2:13" x14ac:dyDescent="0.3">
      <c r="B53" s="144" t="s">
        <v>186</v>
      </c>
      <c r="C53" s="144"/>
      <c r="D53" s="5" t="s">
        <v>187</v>
      </c>
      <c r="E53" s="6" t="s">
        <v>188</v>
      </c>
      <c r="F53" s="5" t="s">
        <v>189</v>
      </c>
      <c r="G53" s="5">
        <v>47779</v>
      </c>
      <c r="K53" s="85"/>
    </row>
    <row r="54" spans="2:13" x14ac:dyDescent="0.3">
      <c r="B54" s="84"/>
      <c r="C54" s="84"/>
      <c r="D54" s="5" t="s">
        <v>190</v>
      </c>
      <c r="E54" s="6" t="s">
        <v>188</v>
      </c>
      <c r="F54" s="5" t="s">
        <v>191</v>
      </c>
      <c r="G54" s="5">
        <v>116772</v>
      </c>
      <c r="K54" s="85"/>
    </row>
    <row r="55" spans="2:13" x14ac:dyDescent="0.3">
      <c r="B55" s="2"/>
      <c r="C55" s="2"/>
      <c r="D55" s="145" t="s">
        <v>4</v>
      </c>
      <c r="E55" s="145"/>
      <c r="F55" s="145"/>
      <c r="G55" s="5">
        <f>SUM(G53:G54)</f>
        <v>164551</v>
      </c>
      <c r="H55" s="86"/>
      <c r="K55" s="85"/>
    </row>
    <row r="56" spans="2:13" x14ac:dyDescent="0.3">
      <c r="B56" s="116" t="s">
        <v>192</v>
      </c>
      <c r="C56" s="116"/>
      <c r="D56" s="116"/>
      <c r="E56" s="2">
        <v>44</v>
      </c>
      <c r="F56" s="2"/>
      <c r="G56" s="1"/>
      <c r="K56" s="85"/>
    </row>
    <row r="57" spans="2:13" x14ac:dyDescent="0.3">
      <c r="B57" s="145" t="s">
        <v>193</v>
      </c>
      <c r="C57" s="145"/>
      <c r="D57" s="1" t="s">
        <v>194</v>
      </c>
      <c r="E57" s="2" t="s">
        <v>195</v>
      </c>
      <c r="F57" s="87">
        <v>45477</v>
      </c>
      <c r="G57" s="1">
        <v>55305</v>
      </c>
      <c r="K57" s="85"/>
    </row>
    <row r="58" spans="2:13" x14ac:dyDescent="0.3">
      <c r="B58" s="145" t="s">
        <v>196</v>
      </c>
      <c r="C58" s="145"/>
      <c r="D58" s="1" t="s">
        <v>197</v>
      </c>
      <c r="E58" s="2" t="s">
        <v>198</v>
      </c>
      <c r="F58" s="87">
        <v>45495</v>
      </c>
      <c r="G58" s="1">
        <v>123312</v>
      </c>
      <c r="K58" s="85"/>
    </row>
    <row r="59" spans="2:13" x14ac:dyDescent="0.3">
      <c r="B59" s="145" t="s">
        <v>199</v>
      </c>
      <c r="C59" s="145"/>
      <c r="D59" s="1">
        <v>201057</v>
      </c>
      <c r="E59" s="2" t="s">
        <v>200</v>
      </c>
      <c r="F59" s="87">
        <v>45495</v>
      </c>
      <c r="G59" s="1">
        <v>19400</v>
      </c>
      <c r="K59" s="85"/>
    </row>
    <row r="60" spans="2:13" x14ac:dyDescent="0.3">
      <c r="B60" s="1"/>
      <c r="C60" s="1"/>
      <c r="D60" s="1"/>
      <c r="E60" s="2"/>
      <c r="F60" s="2"/>
      <c r="G60" s="1">
        <f>SUM(G57:G59)</f>
        <v>198017</v>
      </c>
      <c r="K60" s="85"/>
    </row>
    <row r="61" spans="2:13" x14ac:dyDescent="0.3">
      <c r="B61" s="116" t="s">
        <v>201</v>
      </c>
      <c r="C61" s="116"/>
      <c r="D61" s="116"/>
      <c r="E61" s="2">
        <v>45</v>
      </c>
      <c r="F61" s="2"/>
      <c r="G61" s="1"/>
      <c r="K61" s="85"/>
    </row>
    <row r="62" spans="2:13" x14ac:dyDescent="0.3">
      <c r="B62" s="145" t="s">
        <v>202</v>
      </c>
      <c r="C62" s="145"/>
      <c r="D62" s="1" t="s">
        <v>203</v>
      </c>
      <c r="E62" s="2" t="s">
        <v>204</v>
      </c>
      <c r="F62" s="87">
        <v>45490</v>
      </c>
      <c r="G62" s="1">
        <v>48000</v>
      </c>
      <c r="K62" s="85"/>
    </row>
    <row r="63" spans="2:13" x14ac:dyDescent="0.3">
      <c r="B63" s="145" t="s">
        <v>199</v>
      </c>
      <c r="C63" s="145"/>
      <c r="D63" s="1">
        <v>201046</v>
      </c>
      <c r="E63" s="2" t="s">
        <v>205</v>
      </c>
      <c r="F63" s="87">
        <v>45490</v>
      </c>
      <c r="G63" s="1">
        <v>27740</v>
      </c>
      <c r="K63" s="85"/>
    </row>
    <row r="64" spans="2:13" x14ac:dyDescent="0.3">
      <c r="B64" s="145" t="s">
        <v>206</v>
      </c>
      <c r="C64" s="145"/>
      <c r="D64" s="1" t="s">
        <v>207</v>
      </c>
      <c r="E64" s="2" t="s">
        <v>208</v>
      </c>
      <c r="F64" s="87">
        <v>45499</v>
      </c>
      <c r="G64" s="1">
        <v>26999</v>
      </c>
      <c r="K64" s="85"/>
    </row>
    <row r="65" spans="2:11" x14ac:dyDescent="0.3">
      <c r="B65" s="1"/>
      <c r="C65" s="1" t="s">
        <v>209</v>
      </c>
      <c r="D65" s="1">
        <v>24101464</v>
      </c>
      <c r="E65" s="2" t="s">
        <v>210</v>
      </c>
      <c r="F65" s="87">
        <v>45500</v>
      </c>
      <c r="G65" s="1">
        <v>40080</v>
      </c>
      <c r="K65" s="85"/>
    </row>
    <row r="66" spans="2:11" x14ac:dyDescent="0.3">
      <c r="B66" s="145" t="s">
        <v>202</v>
      </c>
      <c r="C66" s="145"/>
      <c r="D66" s="1" t="s">
        <v>211</v>
      </c>
      <c r="E66" s="2" t="s">
        <v>212</v>
      </c>
      <c r="F66" s="87">
        <v>45492</v>
      </c>
      <c r="G66" s="1">
        <v>19400</v>
      </c>
      <c r="K66" s="85"/>
    </row>
    <row r="67" spans="2:11" x14ac:dyDescent="0.3">
      <c r="B67" s="1"/>
      <c r="C67" s="1"/>
      <c r="D67" s="1"/>
      <c r="E67" s="2"/>
      <c r="F67" s="87"/>
      <c r="G67" s="1">
        <f>SUM(G62:G66)</f>
        <v>162219</v>
      </c>
      <c r="K67" s="85"/>
    </row>
    <row r="68" spans="2:11" x14ac:dyDescent="0.3">
      <c r="B68" s="116" t="s">
        <v>213</v>
      </c>
      <c r="C68" s="116"/>
      <c r="D68" s="116"/>
      <c r="E68" s="2">
        <v>53</v>
      </c>
      <c r="F68" s="2"/>
      <c r="G68" s="1"/>
      <c r="K68" s="85"/>
    </row>
    <row r="69" spans="2:11" x14ac:dyDescent="0.3">
      <c r="B69" s="145" t="s">
        <v>214</v>
      </c>
      <c r="C69" s="145"/>
      <c r="D69" s="1" t="s">
        <v>215</v>
      </c>
      <c r="E69" s="2" t="s">
        <v>216</v>
      </c>
      <c r="F69" s="87">
        <v>45489</v>
      </c>
      <c r="G69" s="1">
        <v>38100</v>
      </c>
      <c r="K69" s="85"/>
    </row>
    <row r="70" spans="2:11" x14ac:dyDescent="0.3">
      <c r="B70" s="145" t="s">
        <v>217</v>
      </c>
      <c r="C70" s="145"/>
      <c r="D70" s="1" t="s">
        <v>218</v>
      </c>
      <c r="E70" s="2" t="s">
        <v>219</v>
      </c>
      <c r="F70" s="87">
        <v>45504</v>
      </c>
      <c r="G70" s="1">
        <v>279400</v>
      </c>
      <c r="K70" s="85"/>
    </row>
    <row r="71" spans="2:11" x14ac:dyDescent="0.3">
      <c r="B71" s="145"/>
      <c r="C71" s="145"/>
      <c r="D71" s="145"/>
      <c r="E71" s="2"/>
      <c r="F71" s="2"/>
      <c r="G71" s="1">
        <f>SUM(G69:G70)</f>
        <v>317500</v>
      </c>
      <c r="K71" s="85"/>
    </row>
    <row r="72" spans="2:11" x14ac:dyDescent="0.3">
      <c r="B72" s="112"/>
      <c r="C72" s="113"/>
      <c r="D72" s="113"/>
      <c r="E72" s="113"/>
      <c r="F72" s="113"/>
      <c r="G72" s="114"/>
      <c r="K72" s="85"/>
    </row>
    <row r="73" spans="2:11" x14ac:dyDescent="0.3">
      <c r="B73" s="144" t="s">
        <v>220</v>
      </c>
      <c r="C73" s="145"/>
      <c r="D73" s="88" t="s">
        <v>221</v>
      </c>
      <c r="E73" s="72" t="s">
        <v>222</v>
      </c>
      <c r="F73" s="5" t="s">
        <v>223</v>
      </c>
      <c r="G73" s="5">
        <v>51000</v>
      </c>
      <c r="K73" s="85"/>
    </row>
    <row r="74" spans="2:11" x14ac:dyDescent="0.3">
      <c r="B74" s="1"/>
      <c r="C74" s="1"/>
      <c r="D74" s="88" t="s">
        <v>224</v>
      </c>
      <c r="E74" s="6" t="s">
        <v>206</v>
      </c>
      <c r="F74" s="5" t="s">
        <v>225</v>
      </c>
      <c r="G74" s="5">
        <v>5000</v>
      </c>
      <c r="K74" s="85"/>
    </row>
    <row r="75" spans="2:11" x14ac:dyDescent="0.3">
      <c r="B75" s="2"/>
      <c r="C75" s="2"/>
      <c r="D75" s="88" t="s">
        <v>224</v>
      </c>
      <c r="E75" s="6" t="s">
        <v>206</v>
      </c>
      <c r="F75" s="5" t="s">
        <v>226</v>
      </c>
      <c r="G75" s="5">
        <v>5000</v>
      </c>
      <c r="K75" s="85"/>
    </row>
    <row r="76" spans="2:11" x14ac:dyDescent="0.3">
      <c r="B76" s="2"/>
      <c r="C76" s="2"/>
      <c r="D76" s="88" t="s">
        <v>227</v>
      </c>
      <c r="E76" s="6" t="s">
        <v>228</v>
      </c>
      <c r="F76" s="5" t="s">
        <v>229</v>
      </c>
      <c r="G76" s="5">
        <v>2320</v>
      </c>
      <c r="K76" s="85"/>
    </row>
    <row r="77" spans="2:11" x14ac:dyDescent="0.3">
      <c r="B77" s="2"/>
      <c r="C77" s="2"/>
      <c r="D77" s="6" t="s">
        <v>230</v>
      </c>
      <c r="E77" s="6" t="s">
        <v>199</v>
      </c>
      <c r="F77" s="5">
        <v>201810</v>
      </c>
      <c r="G77" s="5">
        <v>21320</v>
      </c>
      <c r="K77" s="85"/>
    </row>
    <row r="78" spans="2:11" x14ac:dyDescent="0.3">
      <c r="B78" s="2"/>
      <c r="C78" s="2"/>
      <c r="D78" s="6" t="s">
        <v>230</v>
      </c>
      <c r="E78" s="6" t="s">
        <v>231</v>
      </c>
      <c r="F78" s="5" t="s">
        <v>232</v>
      </c>
      <c r="G78" s="5">
        <v>3067</v>
      </c>
      <c r="K78" s="85"/>
    </row>
    <row r="79" spans="2:11" x14ac:dyDescent="0.3">
      <c r="B79" s="2"/>
      <c r="C79" s="2"/>
      <c r="D79" s="6" t="s">
        <v>230</v>
      </c>
      <c r="E79" s="6" t="s">
        <v>40</v>
      </c>
      <c r="F79" s="5" t="s">
        <v>233</v>
      </c>
      <c r="G79" s="5">
        <v>13447</v>
      </c>
      <c r="K79" s="85"/>
    </row>
    <row r="80" spans="2:11" x14ac:dyDescent="0.3">
      <c r="B80" s="2"/>
      <c r="C80" s="2"/>
      <c r="D80" s="6" t="s">
        <v>234</v>
      </c>
      <c r="E80" s="6" t="s">
        <v>209</v>
      </c>
      <c r="F80" s="5">
        <v>25101666</v>
      </c>
      <c r="G80" s="5">
        <v>15680</v>
      </c>
      <c r="K80" s="85"/>
    </row>
    <row r="81" spans="2:11" x14ac:dyDescent="0.3">
      <c r="B81" s="2"/>
      <c r="C81" s="2"/>
      <c r="D81" s="6" t="s">
        <v>235</v>
      </c>
      <c r="E81" s="6" t="s">
        <v>236</v>
      </c>
      <c r="F81" s="5" t="s">
        <v>237</v>
      </c>
      <c r="G81" s="5">
        <v>9840</v>
      </c>
      <c r="K81" s="85"/>
    </row>
    <row r="82" spans="2:11" x14ac:dyDescent="0.3">
      <c r="B82" s="2"/>
      <c r="C82" s="2"/>
      <c r="D82" s="145" t="s">
        <v>4</v>
      </c>
      <c r="E82" s="145"/>
      <c r="F82" s="145"/>
      <c r="G82" s="5">
        <f>SUM(G73:G81)</f>
        <v>126674</v>
      </c>
      <c r="K82" s="85"/>
    </row>
    <row r="83" spans="2:11" x14ac:dyDescent="0.3">
      <c r="B83" s="112"/>
      <c r="C83" s="113"/>
      <c r="D83" s="113"/>
      <c r="E83" s="113"/>
      <c r="F83" s="113"/>
      <c r="G83" s="114"/>
      <c r="K83" s="85"/>
    </row>
    <row r="84" spans="2:11" x14ac:dyDescent="0.3">
      <c r="B84" s="2"/>
      <c r="C84" s="2"/>
      <c r="D84" s="112" t="s">
        <v>4</v>
      </c>
      <c r="E84" s="113"/>
      <c r="F84" s="114"/>
      <c r="G84" s="5" t="e">
        <f>SUM(#REF!)</f>
        <v>#REF!</v>
      </c>
      <c r="K84" s="85"/>
    </row>
    <row r="85" spans="2:11" x14ac:dyDescent="0.3">
      <c r="G85" s="4"/>
      <c r="K85" s="85"/>
    </row>
  </sheetData>
  <mergeCells count="52">
    <mergeCell ref="B73:C73"/>
    <mergeCell ref="D82:F82"/>
    <mergeCell ref="B83:G83"/>
    <mergeCell ref="B66:C66"/>
    <mergeCell ref="B68:D68"/>
    <mergeCell ref="B69:C69"/>
    <mergeCell ref="B70:C70"/>
    <mergeCell ref="B71:D71"/>
    <mergeCell ref="B57:C57"/>
    <mergeCell ref="B72:G72"/>
    <mergeCell ref="B58:C58"/>
    <mergeCell ref="B59:C59"/>
    <mergeCell ref="B61:D61"/>
    <mergeCell ref="B62:C62"/>
    <mergeCell ref="B63:C63"/>
    <mergeCell ref="B64:C64"/>
    <mergeCell ref="D51:I51"/>
    <mergeCell ref="B52:G52"/>
    <mergeCell ref="B53:C53"/>
    <mergeCell ref="D55:F55"/>
    <mergeCell ref="B56:D56"/>
    <mergeCell ref="B47:G47"/>
    <mergeCell ref="B48:G48"/>
    <mergeCell ref="B49:C49"/>
    <mergeCell ref="D49:I49"/>
    <mergeCell ref="D50:I50"/>
    <mergeCell ref="B42:G42"/>
    <mergeCell ref="B43:G43"/>
    <mergeCell ref="B44:G44"/>
    <mergeCell ref="B45:G45"/>
    <mergeCell ref="B46:G46"/>
    <mergeCell ref="B37:G37"/>
    <mergeCell ref="B38:G38"/>
    <mergeCell ref="B39:G39"/>
    <mergeCell ref="B40:G40"/>
    <mergeCell ref="B41:G41"/>
    <mergeCell ref="D84:F84"/>
    <mergeCell ref="B3:I3"/>
    <mergeCell ref="B4:B12"/>
    <mergeCell ref="B13:G13"/>
    <mergeCell ref="B14:I14"/>
    <mergeCell ref="B15:B22"/>
    <mergeCell ref="B23:G23"/>
    <mergeCell ref="B24:I24"/>
    <mergeCell ref="B25:B29"/>
    <mergeCell ref="B30:G30"/>
    <mergeCell ref="B31:G31"/>
    <mergeCell ref="B32:G32"/>
    <mergeCell ref="B33:G33"/>
    <mergeCell ref="B34:G34"/>
    <mergeCell ref="B35:G35"/>
    <mergeCell ref="B36:G36"/>
  </mergeCells>
  <pageMargins left="0.7" right="0.7" top="0.75" bottom="0.75" header="0.3" footer="0.3"/>
  <pageSetup paperSize="9" scale="3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94080-021B-4A49-A3A4-3D3527C0CD1D}">
  <dimension ref="B3:H42"/>
  <sheetViews>
    <sheetView workbookViewId="0">
      <selection activeCell="B3" sqref="B3:C41"/>
    </sheetView>
  </sheetViews>
  <sheetFormatPr defaultRowHeight="14.4" x14ac:dyDescent="0.3"/>
  <cols>
    <col min="2" max="2" width="32.5546875" customWidth="1"/>
    <col min="3" max="3" width="20.5546875" customWidth="1"/>
    <col min="4" max="4" width="8.88671875" customWidth="1"/>
    <col min="8" max="8" width="11.88671875" bestFit="1" customWidth="1"/>
  </cols>
  <sheetData>
    <row r="3" spans="2:8" x14ac:dyDescent="0.3">
      <c r="B3" s="41" t="s">
        <v>82</v>
      </c>
      <c r="C3" s="43" t="s">
        <v>88</v>
      </c>
    </row>
    <row r="4" spans="2:8" x14ac:dyDescent="0.3">
      <c r="B4" s="6" t="s">
        <v>99</v>
      </c>
      <c r="C4" s="48">
        <v>2067560</v>
      </c>
    </row>
    <row r="5" spans="2:8" x14ac:dyDescent="0.3">
      <c r="B5" s="6" t="s">
        <v>105</v>
      </c>
      <c r="C5" s="48">
        <v>254000</v>
      </c>
    </row>
    <row r="6" spans="2:8" x14ac:dyDescent="0.3">
      <c r="B6" s="6" t="s">
        <v>114</v>
      </c>
      <c r="C6" s="48">
        <v>624000</v>
      </c>
    </row>
    <row r="7" spans="2:8" x14ac:dyDescent="0.3">
      <c r="B7" s="6" t="s">
        <v>120</v>
      </c>
      <c r="C7" s="48">
        <f>2940050+2940050</f>
        <v>5880100</v>
      </c>
    </row>
    <row r="8" spans="2:8" x14ac:dyDescent="0.3">
      <c r="B8" s="6" t="s">
        <v>123</v>
      </c>
      <c r="C8" s="48">
        <v>457200</v>
      </c>
    </row>
    <row r="9" spans="2:8" x14ac:dyDescent="0.3">
      <c r="B9" s="6" t="s">
        <v>138</v>
      </c>
      <c r="C9" s="48">
        <v>736600</v>
      </c>
    </row>
    <row r="10" spans="2:8" x14ac:dyDescent="0.3">
      <c r="B10" s="5" t="s">
        <v>238</v>
      </c>
      <c r="C10" s="48">
        <v>361950</v>
      </c>
      <c r="E10" s="89"/>
    </row>
    <row r="11" spans="2:8" x14ac:dyDescent="0.3">
      <c r="B11" s="5" t="s">
        <v>239</v>
      </c>
      <c r="C11" s="48">
        <f>555720</f>
        <v>555720</v>
      </c>
      <c r="E11" s="89"/>
    </row>
    <row r="12" spans="2:8" x14ac:dyDescent="0.3">
      <c r="C12" s="27">
        <f>SUM(C4:C11)</f>
        <v>10937130</v>
      </c>
    </row>
    <row r="15" spans="2:8" x14ac:dyDescent="0.3">
      <c r="H15" s="27">
        <f>C12+C28</f>
        <v>18203040</v>
      </c>
    </row>
    <row r="17" spans="2:3" x14ac:dyDescent="0.3">
      <c r="B17" s="39" t="s">
        <v>147</v>
      </c>
    </row>
    <row r="18" spans="2:3" x14ac:dyDescent="0.3">
      <c r="B18" s="5" t="s">
        <v>148</v>
      </c>
      <c r="C18" s="48">
        <v>4594860</v>
      </c>
    </row>
    <row r="19" spans="2:3" x14ac:dyDescent="0.3">
      <c r="B19" s="5" t="s">
        <v>150</v>
      </c>
      <c r="C19" s="48">
        <v>369000</v>
      </c>
    </row>
    <row r="20" spans="2:3" x14ac:dyDescent="0.3">
      <c r="B20" s="67" t="s">
        <v>37</v>
      </c>
      <c r="C20" s="48">
        <v>909150</v>
      </c>
    </row>
    <row r="21" spans="2:3" x14ac:dyDescent="0.3">
      <c r="B21" s="67" t="s">
        <v>153</v>
      </c>
      <c r="C21" s="48">
        <v>508000</v>
      </c>
    </row>
    <row r="22" spans="2:3" x14ac:dyDescent="0.3">
      <c r="B22" s="67" t="s">
        <v>156</v>
      </c>
      <c r="C22" s="48">
        <v>320000</v>
      </c>
    </row>
    <row r="23" spans="2:3" x14ac:dyDescent="0.3">
      <c r="B23" s="15" t="s">
        <v>162</v>
      </c>
      <c r="C23" s="54"/>
    </row>
    <row r="24" spans="2:3" x14ac:dyDescent="0.3">
      <c r="B24" s="5" t="s">
        <v>164</v>
      </c>
      <c r="C24" s="48">
        <v>190500</v>
      </c>
    </row>
    <row r="25" spans="2:3" x14ac:dyDescent="0.3">
      <c r="B25" s="5" t="s">
        <v>167</v>
      </c>
      <c r="C25" s="48">
        <v>190500</v>
      </c>
    </row>
    <row r="26" spans="2:3" x14ac:dyDescent="0.3">
      <c r="B26" s="67" t="s">
        <v>170</v>
      </c>
      <c r="C26" s="48">
        <v>127000</v>
      </c>
    </row>
    <row r="27" spans="2:3" x14ac:dyDescent="0.3">
      <c r="B27" s="48" t="s">
        <v>180</v>
      </c>
      <c r="C27" s="48">
        <v>56900</v>
      </c>
    </row>
    <row r="28" spans="2:3" x14ac:dyDescent="0.3">
      <c r="C28" s="27">
        <f>SUM(C18:C27)</f>
        <v>7265910</v>
      </c>
    </row>
    <row r="30" spans="2:3" x14ac:dyDescent="0.3">
      <c r="B30" s="61" t="s">
        <v>187</v>
      </c>
      <c r="C30" s="69">
        <v>47779</v>
      </c>
    </row>
    <row r="31" spans="2:3" x14ac:dyDescent="0.3">
      <c r="B31" s="61" t="s">
        <v>190</v>
      </c>
      <c r="C31" s="69">
        <v>116772</v>
      </c>
    </row>
    <row r="32" spans="2:3" x14ac:dyDescent="0.3">
      <c r="B32" s="61" t="s">
        <v>221</v>
      </c>
      <c r="C32" s="26">
        <v>51000</v>
      </c>
    </row>
    <row r="33" spans="2:3" x14ac:dyDescent="0.3">
      <c r="B33" s="61" t="s">
        <v>224</v>
      </c>
      <c r="C33" s="26">
        <v>5000</v>
      </c>
    </row>
    <row r="34" spans="2:3" x14ac:dyDescent="0.3">
      <c r="B34" s="61" t="s">
        <v>224</v>
      </c>
      <c r="C34" s="26">
        <v>5000</v>
      </c>
    </row>
    <row r="35" spans="2:3" x14ac:dyDescent="0.3">
      <c r="B35" s="61" t="s">
        <v>227</v>
      </c>
      <c r="C35" s="26">
        <v>2320</v>
      </c>
    </row>
    <row r="36" spans="2:3" x14ac:dyDescent="0.3">
      <c r="B36" s="61" t="s">
        <v>230</v>
      </c>
      <c r="C36" s="26">
        <v>21320</v>
      </c>
    </row>
    <row r="37" spans="2:3" x14ac:dyDescent="0.3">
      <c r="B37" s="61" t="s">
        <v>230</v>
      </c>
      <c r="C37" s="26">
        <v>3067</v>
      </c>
    </row>
    <row r="38" spans="2:3" x14ac:dyDescent="0.3">
      <c r="B38" s="61" t="s">
        <v>230</v>
      </c>
      <c r="C38" s="26">
        <v>13447</v>
      </c>
    </row>
    <row r="39" spans="2:3" x14ac:dyDescent="0.3">
      <c r="B39" s="61" t="s">
        <v>234</v>
      </c>
      <c r="C39" s="26">
        <v>15680</v>
      </c>
    </row>
    <row r="40" spans="2:3" x14ac:dyDescent="0.3">
      <c r="B40" s="61" t="s">
        <v>235</v>
      </c>
      <c r="C40" s="26">
        <v>9840</v>
      </c>
    </row>
    <row r="41" spans="2:3" x14ac:dyDescent="0.3">
      <c r="C41" s="27">
        <f>SUM(C30:C40)</f>
        <v>291225</v>
      </c>
    </row>
    <row r="42" spans="2:3" x14ac:dyDescent="0.3">
      <c r="C42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Falunap</vt:lpstr>
      <vt:lpstr>Kisbéri Napok</vt:lpstr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Csoba Zsuzsa</cp:lastModifiedBy>
  <cp:lastPrinted>2025-09-02T09:56:16Z</cp:lastPrinted>
  <dcterms:created xsi:type="dcterms:W3CDTF">2023-04-26T14:24:59Z</dcterms:created>
  <dcterms:modified xsi:type="dcterms:W3CDTF">2025-09-03T09:21:59Z</dcterms:modified>
</cp:coreProperties>
</file>